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hovap\AppData\Local\Microsoft\Windows\INetCache\Content.Outlook\2LB3T5ZR\"/>
    </mc:Choice>
  </mc:AlternateContent>
  <xr:revisionPtr revIDLastSave="0" documentId="8_{FAE35B03-0B73-4690-B668-A9B2FFACD680}" xr6:coauthVersionLast="47" xr6:coauthVersionMax="47" xr10:uidLastSave="{00000000-0000-0000-0000-000000000000}"/>
  <bookViews>
    <workbookView xWindow="-120" yWindow="-120" windowWidth="24240" windowHeight="13140" tabRatio="654" activeTab="3" xr2:uid="{00000000-000D-0000-FFFF-FFFF00000000}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0">'P1 - Přehled'!$A$1:$I$96</definedName>
    <definedName name="_xlnm.Print_Area" localSheetId="1">'P2 - Bilance'!$A$1:$H$70</definedName>
    <definedName name="_xlnm.Print_Area" localSheetId="2">'P3 - Ukazatele'!$A$1:$E$53</definedName>
    <definedName name="_xlnm.Print_Area" localSheetId="3">'P4 - Investice'!$A$1:$F$65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4" l="1"/>
  <c r="F11" i="4"/>
  <c r="F86" i="4" l="1"/>
  <c r="F80" i="4"/>
  <c r="F70" i="4"/>
  <c r="F64" i="4"/>
  <c r="F63" i="4" s="1"/>
  <c r="F60" i="4"/>
  <c r="F58" i="4"/>
  <c r="F53" i="4"/>
  <c r="F44" i="4"/>
  <c r="F36" i="4"/>
  <c r="F31" i="4"/>
  <c r="F25" i="4"/>
  <c r="F19" i="4"/>
  <c r="F10" i="4"/>
  <c r="G85" i="10"/>
  <c r="G69" i="10"/>
  <c r="G62" i="10" s="1"/>
  <c r="G63" i="10"/>
  <c r="G43" i="10"/>
  <c r="G35" i="10"/>
  <c r="G30" i="10"/>
  <c r="G24" i="10"/>
  <c r="G18" i="10"/>
  <c r="G10" i="10"/>
  <c r="G9" i="10" l="1"/>
  <c r="G87" i="10" s="1"/>
  <c r="F88" i="4"/>
  <c r="H21" i="5" l="1"/>
  <c r="C44" i="7" l="1"/>
  <c r="G13" i="9"/>
  <c r="G17" i="9" s="1"/>
  <c r="C20" i="5" s="1"/>
  <c r="C26" i="5" s="1"/>
  <c r="C52" i="7"/>
  <c r="H26" i="5" s="1"/>
  <c r="D52" i="7"/>
  <c r="H30" i="5" s="1"/>
  <c r="E52" i="7"/>
  <c r="H24" i="5" s="1"/>
  <c r="F37" i="7"/>
  <c r="D44" i="7"/>
  <c r="E44" i="7"/>
  <c r="A40" i="7"/>
  <c r="A5" i="7"/>
  <c r="H52" i="5"/>
  <c r="H47" i="5"/>
  <c r="C44" i="5"/>
  <c r="C17" i="5"/>
  <c r="D9" i="7"/>
  <c r="B9" i="7"/>
  <c r="C9" i="7"/>
  <c r="C50" i="5" s="1"/>
  <c r="A7" i="5"/>
  <c r="A7" i="6"/>
  <c r="A7" i="9"/>
  <c r="A6" i="10"/>
  <c r="F2" i="12"/>
  <c r="H2" i="10"/>
  <c r="H2" i="9"/>
  <c r="F2" i="7"/>
  <c r="E2" i="6"/>
  <c r="H2" i="5"/>
  <c r="H57" i="10"/>
  <c r="H29" i="5"/>
  <c r="H85" i="10"/>
  <c r="E83" i="12" s="1"/>
  <c r="H79" i="10"/>
  <c r="E77" i="12" s="1"/>
  <c r="H69" i="10"/>
  <c r="E67" i="12" s="1"/>
  <c r="H63" i="10"/>
  <c r="E61" i="12" s="1"/>
  <c r="H59" i="10"/>
  <c r="H52" i="10"/>
  <c r="H43" i="10"/>
  <c r="E41" i="12" s="1"/>
  <c r="H35" i="10"/>
  <c r="E33" i="12"/>
  <c r="H30" i="10"/>
  <c r="H24" i="10"/>
  <c r="E22" i="12" s="1"/>
  <c r="H18" i="10"/>
  <c r="E16" i="12" s="1"/>
  <c r="H10" i="10"/>
  <c r="C21" i="7"/>
  <c r="C46" i="5" s="1"/>
  <c r="B21" i="7"/>
  <c r="C16" i="7"/>
  <c r="C47" i="5" s="1"/>
  <c r="B16" i="7"/>
  <c r="H11" i="4"/>
  <c r="H19" i="4"/>
  <c r="G19" i="4"/>
  <c r="H25" i="4"/>
  <c r="G36" i="4"/>
  <c r="H44" i="4"/>
  <c r="G44" i="4"/>
  <c r="H53" i="4"/>
  <c r="G53" i="4"/>
  <c r="H58" i="4"/>
  <c r="G58" i="4"/>
  <c r="H60" i="4"/>
  <c r="G60" i="4"/>
  <c r="H64" i="4"/>
  <c r="G64" i="4"/>
  <c r="H70" i="4"/>
  <c r="G70" i="4"/>
  <c r="H80" i="4"/>
  <c r="G80" i="4"/>
  <c r="G86" i="4"/>
  <c r="E10" i="12"/>
  <c r="E17" i="12"/>
  <c r="E18" i="12"/>
  <c r="E19" i="12"/>
  <c r="E21" i="12"/>
  <c r="E23" i="12"/>
  <c r="E24" i="12"/>
  <c r="E25" i="12"/>
  <c r="E26" i="12"/>
  <c r="E27" i="12"/>
  <c r="E40" i="12"/>
  <c r="E42" i="12"/>
  <c r="E49" i="12"/>
  <c r="E52" i="12"/>
  <c r="E63" i="12"/>
  <c r="E64" i="12"/>
  <c r="E75" i="12"/>
  <c r="E76" i="12"/>
  <c r="E79" i="12"/>
  <c r="E84" i="12"/>
  <c r="E9" i="12"/>
  <c r="F12" i="10"/>
  <c r="C10" i="12" s="1"/>
  <c r="F13" i="10"/>
  <c r="F14" i="10"/>
  <c r="F15" i="10"/>
  <c r="F16" i="10"/>
  <c r="F17" i="10"/>
  <c r="F19" i="10"/>
  <c r="C17" i="12" s="1"/>
  <c r="F20" i="10"/>
  <c r="F21" i="10"/>
  <c r="C19" i="12" s="1"/>
  <c r="F22" i="10"/>
  <c r="F23" i="10"/>
  <c r="C21" i="12" s="1"/>
  <c r="F25" i="10"/>
  <c r="C23" i="12"/>
  <c r="F26" i="10"/>
  <c r="C24" i="12"/>
  <c r="F27" i="10"/>
  <c r="C25" i="12" s="1"/>
  <c r="F28" i="10"/>
  <c r="C26" i="12" s="1"/>
  <c r="F29" i="10"/>
  <c r="C27" i="12" s="1"/>
  <c r="F31" i="10"/>
  <c r="F32" i="10"/>
  <c r="F33" i="10"/>
  <c r="F34" i="10"/>
  <c r="F36" i="10"/>
  <c r="F37" i="10"/>
  <c r="F38" i="10"/>
  <c r="F39" i="10"/>
  <c r="F40" i="10"/>
  <c r="F41" i="10"/>
  <c r="F42" i="10"/>
  <c r="C40" i="12" s="1"/>
  <c r="F44" i="10"/>
  <c r="F45" i="10"/>
  <c r="F46" i="10"/>
  <c r="F47" i="10"/>
  <c r="F48" i="10"/>
  <c r="F49" i="10"/>
  <c r="F50" i="10"/>
  <c r="F51" i="10"/>
  <c r="C49" i="12" s="1"/>
  <c r="F53" i="10"/>
  <c r="F54" i="10"/>
  <c r="C52" i="12" s="1"/>
  <c r="F55" i="10"/>
  <c r="F56" i="10"/>
  <c r="F58" i="10"/>
  <c r="F57" i="10" s="1"/>
  <c r="F60" i="10"/>
  <c r="F61" i="10"/>
  <c r="F64" i="10"/>
  <c r="F65" i="10"/>
  <c r="C63" i="12" s="1"/>
  <c r="F66" i="10"/>
  <c r="C64" i="12" s="1"/>
  <c r="F67" i="10"/>
  <c r="F68" i="10"/>
  <c r="F70" i="10"/>
  <c r="F71" i="10"/>
  <c r="F72" i="10"/>
  <c r="F73" i="10"/>
  <c r="F74" i="10"/>
  <c r="F75" i="10"/>
  <c r="F76" i="10"/>
  <c r="F77" i="10"/>
  <c r="C75" i="12" s="1"/>
  <c r="F78" i="10"/>
  <c r="C76" i="12"/>
  <c r="F80" i="10"/>
  <c r="F81" i="10"/>
  <c r="C79" i="12" s="1"/>
  <c r="F82" i="10"/>
  <c r="F83" i="10"/>
  <c r="F84" i="10"/>
  <c r="C82" i="12" s="1"/>
  <c r="F86" i="10"/>
  <c r="C84" i="12" s="1"/>
  <c r="F11" i="10"/>
  <c r="C9" i="12" s="1"/>
  <c r="H31" i="4"/>
  <c r="H36" i="4"/>
  <c r="G25" i="4"/>
  <c r="G31" i="4"/>
  <c r="H86" i="4"/>
  <c r="H63" i="4" l="1"/>
  <c r="C28" i="5"/>
  <c r="F85" i="10"/>
  <c r="F24" i="10"/>
  <c r="C22" i="12" s="1"/>
  <c r="F18" i="10"/>
  <c r="C16" i="12" s="1"/>
  <c r="H62" i="10"/>
  <c r="E60" i="12" s="1"/>
  <c r="H9" i="10"/>
  <c r="E7" i="12" s="1"/>
  <c r="F43" i="10"/>
  <c r="C41" i="12" s="1"/>
  <c r="H10" i="4"/>
  <c r="H88" i="4" s="1"/>
  <c r="G63" i="4"/>
  <c r="G10" i="4"/>
  <c r="H32" i="5"/>
  <c r="D18" i="6" s="1"/>
  <c r="F59" i="10"/>
  <c r="F30" i="10"/>
  <c r="C83" i="12"/>
  <c r="C42" i="12"/>
  <c r="C18" i="12"/>
  <c r="F63" i="10"/>
  <c r="C52" i="5"/>
  <c r="C54" i="5"/>
  <c r="H54" i="5"/>
  <c r="C61" i="12"/>
  <c r="F35" i="10"/>
  <c r="C33" i="12" s="1"/>
  <c r="F69" i="10"/>
  <c r="C67" i="12" s="1"/>
  <c r="F79" i="10"/>
  <c r="C77" i="12" s="1"/>
  <c r="F10" i="10"/>
  <c r="F52" i="10"/>
  <c r="C50" i="12" s="1"/>
  <c r="E8" i="12"/>
  <c r="H87" i="10" l="1"/>
  <c r="G88" i="4"/>
  <c r="H34" i="5"/>
  <c r="H38" i="5" s="1"/>
  <c r="C8" i="12"/>
  <c r="F9" i="10"/>
  <c r="C7" i="12" s="1"/>
  <c r="F62" i="10"/>
  <c r="F87" i="10" l="1"/>
  <c r="C6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Machová Pavla</author>
    <author>Plivova Jana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2017 za hlavní činnost včetně výsledku hospodaření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2018 za hlavní činnost včetně výsledku hospodaření
</t>
        </r>
      </text>
    </comment>
    <comment ref="H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
Plán nákladů na rok 2019 v hlavní činnosti, kde jsou zohledněny všechny schválené projekty a akce roku 2019. Rozpočet na rok 2019 musí být vyrovnaný s výsledkem hospodaření 0 Kč</t>
        </r>
      </text>
    </comment>
    <comment ref="H10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P2 ř. 15
</t>
        </r>
      </text>
    </comment>
    <comment ref="H26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3. Před schváleným rozpočtem mzdových prostředků na daný rok se zde uvádí hodnota mzdových prostředků z posledního rozpočtu všech mzdových prostředků využitých v roce předcházejícím.</t>
        </r>
      </text>
    </comment>
    <comment ref="H27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4. Před schváleným rozpočtem mzdových prostředků na daný rok se zde uvádí hodnota odvodů z posledního rozpočtu všech mzdových prostředků využitých v roce předcházejícím.</t>
        </r>
      </text>
    </comment>
    <comment ref="H29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z P6 řádek 5. Před schváleným rozpočtem mzdových prostředků na daný rok se zde uvádí hodnota tvorby FKSP z posledního rozpočtu všech mzdových prostředků využitých v roce předcházejícím.</t>
        </r>
      </text>
    </comment>
    <comment ref="H45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13</t>
        </r>
      </text>
    </comment>
    <comment ref="H48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Hodnota = 0
Náklady z prodaných pozemků může mít organizace pouze se souhlasem zřizovatele. 
Nemovitosti prodává zřizovatel.</t>
        </r>
      </text>
    </comment>
    <comment ref="H55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transfery, pouze pokud zřizovatel nařídí odvod z činnosti organizace v P3 ř. 21</t>
        </r>
      </text>
    </comment>
    <comment ref="H63" authorId="1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
Hodnota výnosů celkem = P 2, řádek 8</t>
        </r>
      </text>
    </comment>
    <comment ref="H75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</t>
        </r>
      </text>
    </comment>
    <comment ref="H76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
</t>
        </r>
      </text>
    </comment>
    <comment ref="H7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 xml:space="preserve">
Zde se uvede částka shodná s P2 řádek 4, 5, 6
Hodnota součtu řádků P2 ř. 34+ ř. 48 + ř. 50-54 + ř. 62-63</t>
        </r>
      </text>
    </comment>
    <comment ref="H82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 shapeId="0" xr:uid="{00000000-0006-0000-0000-000013000000}">
      <text>
        <r>
          <rPr>
            <sz val="9"/>
            <color indexed="81"/>
            <rFont val="Tahoma"/>
            <family val="2"/>
            <charset val="238"/>
          </rPr>
          <t xml:space="preserve">
Organizace rozpočtuje hlavní činnost s vyrovnanými náklady a výnosy tj. VH= 0
Hodnota souhlasí s P 2, ř. 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Machová Pavla</author>
    <author>Pavla</author>
    <author>Plivova Jana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0" authorId="1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11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
Hodnota všech neinvestičních příspěvků od zřizovatele z kapitoly 912 a 913, které jsou plánované ke spotřebě do nákladů daného kal.roku. 
Max. hodnota = P3 ř. 1+ ř. 2 + ř. 12
Hodnota nesmí být vyšší než je P1 ř. 78</t>
        </r>
      </text>
    </comment>
    <comment ref="C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fondů, které v daném roce budou spotřebovány tj. budou mít výnosy na 672.
Hodnota = minimálně P6 ř. 7
Hodnota nesmí být vyšší než je P1 ř. 78</t>
        </r>
      </text>
    </comment>
    <comment ref="H12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Hodnota uspořené daně z daňového přiznání za rok 2021, která musí být v roce 2022 čerpána.  
Uvedená hodnota nesmí přesáhnout počáteční stav.
</t>
        </r>
      </text>
    </comment>
    <comment ref="C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 xml:space="preserve">
Hodnota = P2 ř. 48 + ř. 50 + ř. 51 + ř. 52 + ř. 53 + ř. 54 + ř. 55
zde se uvádí veškeré čerpání RF, které se účtuje do výnosů na účet 648
Hodnota nesmí být vyšší než je P1 ř. 69
</t>
        </r>
      </text>
    </comment>
    <comment ref="H13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 xml:space="preserve">Hodnota převedených nespotřebovaných  prostředků EU a mez. smluv, které jsou účelově určené k čerpání na tyto projekty.  
Uvedená hodnota nesmí přesáhnout počáteční stav.
</t>
        </r>
      </text>
    </comment>
    <comment ref="C14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Hodnota = P2 ř. 63 + 64
Hodnota nesmí být vyšší než je P1 ř. 69</t>
        </r>
      </text>
    </comment>
    <comment ref="H14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 xml:space="preserve">Hodnota účelových darů z minulých let, které mají stanovený účel čerpání v následujících letech. Jejich čerpání, ačkoliv je již schválené, je nutno zadat do řádků čerpání fondu. 
Uvedená hodnota nesmí přesáhnout celkový 
počáteční stav.
</t>
        </r>
      </text>
    </comment>
    <comment ref="C15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 33 a zároveň P4 část I. Sloupec fond investic PO celkem
Čerpání fondu investic, které se účtuje do výnosů na účet 648.
Hodnota nesmí být vyšší než je P1 ř. 69</t>
        </r>
      </text>
    </comment>
    <comment ref="H15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Zde se uvádí hodnota z finančních dokumentů milulých let, kdy organizace požádala o dočasné použití finančních prostředků na dokrytí financování projektů a dosud tyto prostředky nebyly na účet fondu vráceny.</t>
        </r>
      </text>
    </comment>
    <comment ref="C16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 xml:space="preserve">
Hodnota P1 ř. 61 + 71
kromě řádku 69 čerpání fondů</t>
        </r>
      </text>
    </comment>
    <comment ref="C17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výnosy cekem = P1 ř.54</t>
        </r>
      </text>
    </comment>
    <comment ref="H17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>Hodnota schválených účelových darů přijatých v daném roce.
Po schválení zřizovatelem je nutno nejpozději v poslední úpravě finančních dokumentů upravit ř. 42 a ř. 51 na skutečnost.</t>
        </r>
      </text>
    </comment>
    <comment ref="H18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 xml:space="preserve">Hodnota neúčelových darů přijatých v daném roce. 
Čerpání těchto daru se musí nechat schválit zřizovatelem a stanovit tak účel čerpání tohoto daru.
</t>
        </r>
      </text>
    </comment>
    <comment ref="C19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Uvádí se celkové provozní náklady hrazené z příspěvku od zřizovatele (912 + 913) rozdělené do nákladů P1 ř. 2 -53, pokudbudou spotřebovány v daném kal.roce
Hodnota se promítá do P1 ř. 78 a rovná se max. součtu P3 ř. 1 +ř. 2 +ř. 12 
Hodnota se musí rovnat P2 ř. 2</t>
        </r>
      </text>
    </comment>
    <comment ref="H19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Hodnota je určena při schválení účetní závěrky a organizace bude předjímat o schválení výsledku hospodaření do fondu.</t>
        </r>
      </text>
    </comment>
    <comment ref="C20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 xml:space="preserve">
Hodnota = mzdy z MŠMT získané z kapitoly 916 a korespondující s rozpočtem v P6 ř. 7 rozdělené do P1 ř. 2 -53
Hodnota se promítá do P1 ř. 78 a P2 ř. 3</t>
        </r>
      </text>
    </comment>
    <comment ref="C21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>Hodnota = plánované celkové náklady všech projektů a akcí, které se dotují z transferů (náklady = 672) rozdělené do P1 ř. 2 -53, které budou spotřebovány v daném kal.roce.
Hodnota se promítá do P1 ř. 78</t>
        </r>
      </text>
    </comment>
    <comment ref="C22" authorId="0" shapeId="0" xr:uid="{00000000-0006-0000-0100-000014000000}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nehrazené z dotací a příspěvků rozdělené do P1 ř. 2 -53
</t>
        </r>
      </text>
    </comment>
    <comment ref="C23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H23" authorId="0" shapeId="0" xr:uid="{00000000-0006-0000-0100-000016000000}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schválení výsledku hospodaření do fondu na krytí zhoršeného výsledku hospodaření.</t>
        </r>
      </text>
    </comment>
    <comment ref="C24" authorId="0" shapeId="0" xr:uid="{00000000-0006-0000-0100-000017000000}">
      <text>
        <r>
          <rPr>
            <sz val="9"/>
            <color indexed="81"/>
            <rFont val="Tahoma"/>
            <family val="2"/>
            <charset val="238"/>
          </rPr>
          <t xml:space="preserve">Nejedná se o nařízený odvod z odpisů z fondu investic.
Zde se uvádí hodnota nařízená zřizovatelem jako odvod finančních prostředků, pokud její plánované výnosy překračují její plánované náklady - §28 odst. 9 a) zákon č. 250/2000 Sb. 
Hodnota = P3 ř. 21 a P1 ř. 50
</t>
        </r>
      </text>
    </comment>
    <comment ref="H25" authorId="0" shapeId="0" xr:uid="{00000000-0006-0000-0100-000018000000}">
      <text>
        <r>
          <rPr>
            <sz val="9"/>
            <color indexed="81"/>
            <rFont val="Tahoma"/>
            <family val="2"/>
            <charset val="238"/>
          </rPr>
          <t xml:space="preserve">
Hodnota = P2 ř. 26
Při prvotním sestavení lze posílit investiční fond pouze vyjímečně.</t>
        </r>
      </text>
    </comment>
    <comment ref="C26" authorId="0" shapeId="0" xr:uid="{00000000-0006-0000-0100-000019000000}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P1 ř. 1
</t>
        </r>
      </text>
    </comment>
    <comment ref="H27" authorId="0" shapeId="0" xr:uid="{00000000-0006-0000-0100-00001B000000}">
      <text>
        <r>
          <rPr>
            <sz val="9"/>
            <color indexed="81"/>
            <rFont val="Tahoma"/>
            <family val="2"/>
            <charset val="238"/>
          </rPr>
          <t xml:space="preserve">
Hodnota = čerpání darů z min.let P2 ř. 40 + čerpání darů aktuálního roku přijatých na P2 ř. 42</t>
        </r>
      </text>
    </comment>
    <comment ref="C28" authorId="0" shapeId="0" xr:uid="{00000000-0006-0000-0100-00001C000000}">
      <text>
        <r>
          <rPr>
            <sz val="9"/>
            <color indexed="81"/>
            <rFont val="Tahoma"/>
            <family val="2"/>
            <charset val="238"/>
          </rPr>
          <t xml:space="preserve">
Vychází z vyrovnaného rozpočtu a proto se uvede hodnota 0
</t>
        </r>
      </text>
    </comment>
    <comment ref="H28" authorId="0" shapeId="0" xr:uid="{00000000-0006-0000-0100-00001D000000}">
      <text>
        <r>
          <rPr>
            <sz val="9"/>
            <color indexed="81"/>
            <rFont val="Tahoma"/>
            <family val="2"/>
            <charset val="238"/>
          </rPr>
          <t xml:space="preserve">
Hodnota čerpání fondu odměn P2 ř. 63+64, který bude násoben 33,8
% pojištění, dále 2% tvorby FKSP a případně i výpočtem zákonného pojištění zaměstnavatele
</t>
        </r>
      </text>
    </comment>
    <comment ref="H29" authorId="0" shapeId="0" xr:uid="{00000000-0006-0000-0100-00001E000000}">
      <text>
        <r>
          <rPr>
            <sz val="9"/>
            <color indexed="81"/>
            <rFont val="Tahoma"/>
            <family val="2"/>
            <charset val="238"/>
          </rPr>
          <t>Hodnota = P2 ř. 38
Hodnota nesmí přesáhnout částku v ř. 38 a organizaci je automaticky povoleno čerpání neinvestičních výdajů.</t>
        </r>
      </text>
    </comment>
    <comment ref="H31" authorId="0" shapeId="0" xr:uid="{00000000-0006-0000-0100-00001F000000}">
      <text>
        <r>
          <rPr>
            <sz val="9"/>
            <color indexed="81"/>
            <rFont val="Tahoma"/>
            <family val="2"/>
            <charset val="238"/>
          </rPr>
          <t xml:space="preserve">
Hodnota = P2 ř. 39
</t>
        </r>
      </text>
    </comment>
    <comment ref="C32" authorId="1" shapeId="0" xr:uid="{00000000-0006-0000-0100-000020000000}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33" authorId="0" shapeId="0" xr:uid="{00000000-0006-0000-0100-000021000000}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nespotřebované investiční dotace minulých let poskytnuté vybranými účetními jednotkami.
</t>
        </r>
      </text>
    </comment>
    <comment ref="C36" authorId="0" shapeId="0" xr:uid="{00000000-0006-0000-0100-000022000000}">
      <text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H36" authorId="0" shapeId="0" xr:uid="{00000000-0006-0000-0100-000023000000}">
      <text>
        <r>
          <rPr>
            <sz val="9"/>
            <color indexed="81"/>
            <rFont val="Tahoma"/>
            <family val="2"/>
            <charset val="238"/>
          </rPr>
          <t>Zřizovatel povoluje do výše stanovené hodnoty použití finančních prostředků fondu na dokrytí časového nesouladu finančních prostředků při vyúčtování projektů a tím i schvaluje částečné nekrytí fondu finančními prostředky.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  <comment ref="C37" authorId="0" shapeId="0" xr:uid="{00000000-0006-0000-0100-000024000000}">
      <text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38" authorId="0" shapeId="0" xr:uid="{00000000-0006-0000-0100-000025000000}">
      <text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H38" authorId="1" shapeId="0" xr:uid="{00000000-0006-0000-0100-000026000000}">
      <text>
        <r>
          <rPr>
            <sz val="9"/>
            <color indexed="81"/>
            <rFont val="Tahoma"/>
            <family val="2"/>
            <charset val="238"/>
          </rPr>
          <t>Hodnota = konečný stav fondu ř. 57 mínus ř. 41 půjčka fin. prostředků z  min. let mínus ř. 58 půjčka prostředků schválených v aktuálním roce</t>
        </r>
      </text>
    </comment>
    <comment ref="C39" authorId="0" shapeId="0" xr:uid="{00000000-0006-0000-0100-000027000000}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40" authorId="0" shapeId="0" xr:uid="{00000000-0006-0000-0100-000028000000}">
      <text>
        <r>
          <rPr>
            <sz val="9"/>
            <color indexed="81"/>
            <rFont val="Tahoma"/>
            <family val="2"/>
            <charset val="238"/>
          </rPr>
          <t xml:space="preserve">Dary a příspěvky na investice od jiných než vybraných účetních jednotek tj. od podnikatelské sféry </t>
        </r>
        <r>
          <rPr>
            <b/>
            <sz val="9"/>
            <color indexed="81"/>
            <rFont val="Tahoma"/>
            <family val="2"/>
            <charset val="238"/>
          </rPr>
          <t>na pořízení invetičního majetku.</t>
        </r>
      </text>
    </comment>
    <comment ref="C41" authorId="0" shapeId="0" xr:uid="{00000000-0006-0000-0100-000029000000}">
      <text>
        <r>
          <rPr>
            <sz val="9"/>
            <color indexed="81"/>
            <rFont val="Tahoma"/>
            <family val="2"/>
            <charset val="238"/>
          </rPr>
          <t>Hodnota = P1 ř. 66 a 67</t>
        </r>
      </text>
    </comment>
    <comment ref="C42" authorId="0" shapeId="0" xr:uid="{00000000-0006-0000-0100-00002A000000}">
      <text>
        <r>
          <rPr>
            <sz val="9"/>
            <color indexed="81"/>
            <rFont val="Tahoma"/>
            <family val="2"/>
            <charset val="238"/>
          </rPr>
          <t>Hodnota se rovná P2 ř. 49
Na počátku musí být nulová</t>
        </r>
      </text>
    </comment>
    <comment ref="H44" authorId="1" shapeId="0" xr:uid="{00000000-0006-0000-0100-00002B000000}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46" authorId="0" shapeId="0" xr:uid="{00000000-0006-0000-0100-00002C000000}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H46" authorId="0" shapeId="0" xr:uid="{00000000-0006-0000-0100-00002D000000}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přesunutí výsledku hospodaření do fondu.</t>
        </r>
      </text>
    </comment>
    <comment ref="C47" authorId="0" shapeId="0" xr:uid="{00000000-0006-0000-0100-00002E000000}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48" authorId="0" shapeId="0" xr:uid="{00000000-0006-0000-0100-00002F000000}">
      <text>
        <r>
          <rPr>
            <sz val="9"/>
            <color indexed="81"/>
            <rFont val="Tahoma"/>
            <family val="2"/>
            <charset val="238"/>
          </rPr>
          <t xml:space="preserve">
Hodnota =  P3 ř. 23
Částka zahrnuje nařízený odvod na investiční akci a také vratku investiční dotace, příspěvku.</t>
        </r>
      </text>
    </comment>
    <comment ref="C49" authorId="0" shapeId="0" xr:uid="{00000000-0006-0000-0100-000030000000}">
      <text>
        <r>
          <rPr>
            <sz val="9"/>
            <color indexed="81"/>
            <rFont val="Tahoma"/>
            <family val="2"/>
            <charset val="238"/>
          </rPr>
          <t xml:space="preserve">
Hodnota =  P3 ř. 22</t>
        </r>
      </text>
    </comment>
    <comment ref="C50" authorId="0" shapeId="0" xr:uid="{00000000-0006-0000-0100-000031000000}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H50" authorId="2" shapeId="0" xr:uid="{00000000-0006-0000-0100-000032000000}">
      <text>
        <r>
          <rPr>
            <sz val="9"/>
            <color indexed="81"/>
            <rFont val="Tahoma"/>
            <family val="2"/>
            <charset val="238"/>
          </rPr>
          <t xml:space="preserve">
Při prvotním sestavení finančních dokumentů se uvádí 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Machová Pavla</author>
  </authors>
  <commentList>
    <comment ref="D10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
Hodnota příspěvku z kapitoly 91304 je rovna odpisům majetku v hlavní činnosti pouze na svěřený majetek a bez transferových odpisů dle schváleného odpisového plánu.
Příspěvek musí být účetně oddělen od příspěvku na provoz a dalších dotací.
Hodnota musí být nižší nebo rovna P1 ř. 36
</t>
        </r>
      </text>
    </comment>
    <comment ref="D11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12
</t>
        </r>
      </text>
    </comment>
    <comment ref="D14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Uvede se hodnota 10 000 Kč, pokud organizace nepožádala o zvýšení.
Tento limit je součástí příspěvku na provoz organizace a jeho čerpání je dobrovolné.</t>
        </r>
      </text>
    </comment>
    <comment ref="D15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Uvede se počet zaměstnanců bez rozdílu počtů úvazků podle stavu k 1.1. daného roku a následně vždy k 1. dni přecházejícího čtvrtletí.</t>
        </r>
      </text>
    </comment>
    <comment ref="D16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 xml:space="preserve">Hodnota = 0, pokud zřizovatel ze svého příspěvku na provoz neurčí limit čerpání na platy, mzdy, odměny a dohody konané mimo pracovní poměr.
</t>
        </r>
      </text>
    </comment>
    <comment ref="D18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Celková hodnota čerpání rezervního fondu, bez ohledu na druh čerpání - P2 ř. 56</t>
        </r>
      </text>
    </comment>
    <comment ref="D19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>Hodnota = P2 ř. 33</t>
        </r>
      </text>
    </comment>
    <comment ref="D20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>Hodnota = P2 ř. 65</t>
        </r>
      </text>
    </comment>
    <comment ref="D21" authorId="0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>Hodnota = P2 ř. 29+30</t>
        </r>
      </text>
    </comment>
    <comment ref="B23" authorId="0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investiční příspěvek z kapitoly 912 a místo xxx se uvede účel příspěvku
</t>
        </r>
      </text>
    </comment>
    <comment ref="B25" authorId="0" shapeId="0" xr:uid="{00000000-0006-0000-0200-00000B000000}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neinvestiční příspěvek z kapitoly 912 a místo xxx se uvede účel příspěvku.
Pokud bude více mimořádných příspěvků, tak je nutno vložit do tabulky další řádek a označit ho písmenem např. 12a, 12b,...
</t>
        </r>
      </text>
    </comment>
    <comment ref="D27" authorId="0" shapeId="0" xr:uid="{00000000-0006-0000-0200-00000C000000}">
      <text>
        <r>
          <rPr>
            <sz val="9"/>
            <color indexed="81"/>
            <rFont val="Tahoma"/>
            <family val="2"/>
            <charset val="238"/>
          </rPr>
          <t xml:space="preserve">Hodnota této buňky bude 0 Kč.
</t>
        </r>
      </text>
    </comment>
    <comment ref="A29" authorId="0" shapeId="0" xr:uid="{00000000-0006-0000-0200-00000D000000}">
      <text>
        <r>
          <rPr>
            <sz val="9"/>
            <color indexed="81"/>
            <rFont val="Tahoma"/>
            <family val="2"/>
            <charset val="238"/>
          </rPr>
          <t xml:space="preserve">Dílčí ukazatel musí být účetně oddělen od provozního příspěvku a při jeho nedočerpání se nespotřebovaná částka vrací zpět zřizovateli jako nedočerpaný účelový příspěvek.
</t>
        </r>
      </text>
    </comment>
    <comment ref="D39" authorId="0" shapeId="0" xr:uid="{00000000-0006-0000-0200-00000E000000}">
      <text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14</t>
        </r>
      </text>
    </comment>
    <comment ref="D40" authorId="0" shapeId="0" xr:uid="{00000000-0006-0000-0200-00000F000000}">
      <text>
        <r>
          <rPr>
            <sz val="9"/>
            <color indexed="81"/>
            <rFont val="Tahoma"/>
            <family val="2"/>
            <charset val="238"/>
          </rPr>
          <t xml:space="preserve">
Hodnota = P2 ř. 32
</t>
        </r>
      </text>
    </comment>
    <comment ref="D41" authorId="0" shapeId="0" xr:uid="{00000000-0006-0000-0200-000010000000}">
      <text>
        <r>
          <rPr>
            <sz val="9"/>
            <color indexed="81"/>
            <rFont val="Tahoma"/>
            <family val="2"/>
            <charset val="238"/>
          </rPr>
          <t xml:space="preserve">
Hodnota = P2 ř. 31
</t>
        </r>
      </text>
    </comment>
    <comment ref="D42" authorId="0" shapeId="0" xr:uid="{00000000-0006-0000-0200-000011000000}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D45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38"/>
          </rPr>
          <t>Hodnota poskytnuté návratné finanční výpomoci ponížená o již vrácené prostředky zpět zřizovateli.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Machová Pavla</author>
    <author>Pavla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D8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
Hodnota čerpání rozpočtovaných nákladů z provozních prostředků, kdy část je dokryta čerpáním fondu investic.
Hodnota musí být nižší než je výše
rozpočtovaných nákladů na opravy a údržbu.</t>
        </r>
      </text>
    </comment>
    <comment ref="B15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 xml:space="preserve">
Hodnota uvádí cenu technického zhodnocení či cenu investice celkem za celou akci s ohledem na veřejné zakázky</t>
        </r>
      </text>
    </comment>
    <comment ref="C15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 na technické zhodnocení či pořízení investice.
</t>
        </r>
      </text>
    </comment>
    <comment ref="A16" authorId="1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jedno samostatné technické zhodnocení jedné majetkové karty v organizaci.</t>
        </r>
      </text>
    </comment>
    <comment ref="A21" authorId="1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jednä samostatná movitá věc, která bude mít svou vlastní majetkovou kartu v organizaci.</t>
        </r>
      </text>
    </comment>
    <comment ref="E44" authorId="0" shapeId="0" xr:uid="{00000000-0006-0000-03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51
</t>
        </r>
      </text>
    </comment>
    <comment ref="C52" authorId="0" shapeId="0" xr:uid="{00000000-0006-0000-03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Hodnota - P2 ř. 50
</t>
        </r>
      </text>
    </comment>
    <comment ref="D52" authorId="0" shapeId="0" xr:uid="{00000000-0006-0000-03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54
</t>
        </r>
      </text>
    </comment>
    <comment ref="E52" authorId="0" shapeId="0" xr:uid="{00000000-0006-0000-0300-00000B000000}">
      <text>
        <r>
          <rPr>
            <b/>
            <sz val="9"/>
            <color indexed="81"/>
            <rFont val="Tahoma"/>
            <family val="2"/>
            <charset val="238"/>
          </rPr>
          <t>Hodnota = P2 ř. 48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Machová Pavla</author>
  </authors>
  <commentList>
    <comment ref="G11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 xml:space="preserve">
Hodnota ze schváleného rozpočtu přímých mezd a dalších dotačních programů (ÚZ) účelově určených na mzdy zaměstnanců
Hodnota = ve výši všech schválených rozpočtů na daný rok. V případě rozpočtového provizoria se uvede hodnota posledních rozpočtů minulého roku.
Hodnota = rozpočet kapitoly 916 kromě projektů OP VVV šablony.</t>
        </r>
      </text>
    </comment>
    <comment ref="G17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Plivova Jana</author>
  </authors>
  <commentList>
    <comment ref="G8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</t>
        </r>
      </text>
    </comment>
    <comment ref="H8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4 %.
</t>
        </r>
      </text>
    </comment>
  </commentList>
</comments>
</file>

<file path=xl/sharedStrings.xml><?xml version="1.0" encoding="utf-8"?>
<sst xmlns="http://schemas.openxmlformats.org/spreadsheetml/2006/main" count="681" uniqueCount="358">
  <si>
    <t>Liberecký kraj</t>
  </si>
  <si>
    <t>Příloha č. 1</t>
  </si>
  <si>
    <t>p.č.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</si>
  <si>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</si>
  <si>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</si>
  <si>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</si>
  <si>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</si>
  <si>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</si>
  <si>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</si>
  <si>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</si>
  <si>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</si>
  <si>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</si>
  <si>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</si>
  <si>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</si>
  <si>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</si>
  <si>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</si>
  <si>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</si>
  <si>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</si>
  <si>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</si>
  <si>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</si>
  <si>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</si>
  <si>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</si>
  <si>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</si>
  <si>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</si>
  <si>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</si>
  <si>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</si>
  <si>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</si>
  <si>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</si>
  <si>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</si>
  <si>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Příloha č. 2</t>
  </si>
  <si>
    <t>BĚŽNÝ ROZPOČET</t>
  </si>
  <si>
    <t>vlastní výnosy a tržby</t>
  </si>
  <si>
    <t>neinvestiční příspěvek z rozpočtu kraje</t>
  </si>
  <si>
    <t>použití rezervního fondu</t>
  </si>
  <si>
    <t>použití fondu odměn</t>
  </si>
  <si>
    <t>ostatní výnosy</t>
  </si>
  <si>
    <t>opravy a údržba neinvestiční povahy</t>
  </si>
  <si>
    <t>rekonstrukce a modernizace</t>
  </si>
  <si>
    <t>pořízení dlouhodobého majetku</t>
  </si>
  <si>
    <t>ostatní použití</t>
  </si>
  <si>
    <t>odpisy dlouhodobého majetku</t>
  </si>
  <si>
    <t>REZERVNÍ FOND</t>
  </si>
  <si>
    <t>FOND ODMĚN</t>
  </si>
  <si>
    <t xml:space="preserve">použití fondu na mzdové náklady </t>
  </si>
  <si>
    <t>ostatní použití fondu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</si>
  <si>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</si>
  <si>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</si>
  <si>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</si>
  <si>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</si>
  <si>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</si>
  <si>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</si>
  <si>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limit prostředků na platy / podíl mimotarifních složek platu</t>
  </si>
  <si>
    <t>použití prostředků rezervního fondu</t>
  </si>
  <si>
    <t>použití prostředků fondu odměn</t>
  </si>
  <si>
    <t>limit výdajů na pohoštění</t>
  </si>
  <si>
    <t>výsledek hospodaření organizace</t>
  </si>
  <si>
    <t>Odvody do rozpočtu kraje</t>
  </si>
  <si>
    <t>Příloha č. 4</t>
  </si>
  <si>
    <t>věcný obsah</t>
  </si>
  <si>
    <t>rozpočtované náklady</t>
  </si>
  <si>
    <t>* doplňkový zdroj financování oprav a údržby</t>
  </si>
  <si>
    <t>1. Rekonstrukce a modernizace - celkem</t>
  </si>
  <si>
    <t>2. Pořízení dlouhodobého majetku - celkem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</si>
  <si>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</si>
  <si>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</si>
  <si>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</si>
  <si>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</si>
  <si>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</si>
  <si>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</si>
  <si>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</si>
  <si>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</si>
  <si>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</si>
  <si>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</si>
  <si>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</si>
  <si>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</si>
  <si>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</si>
  <si>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</si>
  <si>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</si>
  <si>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</si>
  <si>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</si>
  <si>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</si>
  <si>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</si>
  <si>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</si>
  <si>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</si>
  <si>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</si>
  <si>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</si>
  <si>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</si>
  <si>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</si>
  <si>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</si>
  <si>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</si>
  <si>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</si>
  <si>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</si>
  <si>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</si>
  <si>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</si>
  <si>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</si>
  <si>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</si>
  <si>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</si>
  <si>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</si>
  <si>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</si>
  <si>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</si>
  <si>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</si>
  <si>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</si>
  <si>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</si>
  <si>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</si>
  <si>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</si>
  <si>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</si>
  <si>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úhrada sankcí</t>
  </si>
  <si>
    <t>ČERPÁNÍ FONDU</t>
  </si>
  <si>
    <t xml:space="preserve">TVORBA FONDU </t>
  </si>
  <si>
    <t>KONEČNÝ STAV FONDU K 31.12.</t>
  </si>
  <si>
    <t>POČÁTEČNÍ STAV FONDU K 1.1.</t>
  </si>
  <si>
    <t>ve výši odpisů dlouhodobého majetku</t>
  </si>
  <si>
    <t>investiční dotace z rozpočtu zřizovatele</t>
  </si>
  <si>
    <t>ve výši výnosů z prodeje majetku ve vlastnictví příspěvkové organizace</t>
  </si>
  <si>
    <t>převody z rezervního fondu</t>
  </si>
  <si>
    <t>TVORBA FONDU</t>
  </si>
  <si>
    <t>opravy a udržování</t>
  </si>
  <si>
    <t>účet dle vyhl.</t>
  </si>
  <si>
    <t xml:space="preserve">ČERPÁNÍ FONDU CELKEM </t>
  </si>
  <si>
    <t>ostatní tvorba</t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</si>
  <si>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</si>
  <si>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</si>
  <si>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</si>
  <si>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</si>
  <si>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</si>
  <si>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</si>
  <si>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t>odvětví: školství</t>
  </si>
  <si>
    <t>Oprava a údržba majetku - celkem</t>
  </si>
  <si>
    <t xml:space="preserve">odvod příjmů z prodeje (příp.pronájmu) dlouhodobého svěřeného majetku  </t>
  </si>
  <si>
    <t>majetku v rámci běžného rozpočtu organizace</t>
  </si>
  <si>
    <t xml:space="preserve">I. Opravy a údržba majetku - neinvestiční povahy* </t>
  </si>
  <si>
    <t>číslo organizace</t>
  </si>
  <si>
    <t>číslo org.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</si>
  <si>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</si>
  <si>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</si>
  <si>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</si>
  <si>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</si>
  <si>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</si>
  <si>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</si>
  <si>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</si>
  <si>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</si>
  <si>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</si>
  <si>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</si>
  <si>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</si>
  <si>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</si>
  <si>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</si>
  <si>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</si>
  <si>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</si>
  <si>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</si>
  <si>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</si>
  <si>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</si>
  <si>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</si>
  <si>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</si>
  <si>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</si>
  <si>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</si>
  <si>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</si>
  <si>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</si>
  <si>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</si>
  <si>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</si>
  <si>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</si>
  <si>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</si>
  <si>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</si>
  <si>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</si>
  <si>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</si>
  <si>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</si>
  <si>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</si>
  <si>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</si>
  <si>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</si>
  <si>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</si>
  <si>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</si>
  <si>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</si>
  <si>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</si>
  <si>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</si>
  <si>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</si>
  <si>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</si>
  <si>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</si>
  <si>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</si>
  <si>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</si>
  <si>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</si>
  <si>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</si>
  <si>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</si>
  <si>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</si>
  <si>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</si>
  <si>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</si>
  <si>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</si>
  <si>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</si>
  <si>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</si>
  <si>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</si>
  <si>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</si>
  <si>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</si>
  <si>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</si>
  <si>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</si>
  <si>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</si>
  <si>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</si>
  <si>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</si>
  <si>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</si>
  <si>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</si>
  <si>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</si>
  <si>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</si>
  <si>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</si>
  <si>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</si>
  <si>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</si>
  <si>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</si>
  <si>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</si>
  <si>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</si>
  <si>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</si>
  <si>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</si>
  <si>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</si>
  <si>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</si>
  <si>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</si>
  <si>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</si>
  <si>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</si>
  <si>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</si>
  <si>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</si>
  <si>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</si>
  <si>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</si>
  <si>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</si>
  <si>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</si>
  <si>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</si>
  <si>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</si>
  <si>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</si>
  <si>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</si>
  <si>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</si>
  <si>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</si>
  <si>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</si>
  <si>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</si>
  <si>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</si>
  <si>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</si>
  <si>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</si>
  <si>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</si>
  <si>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čerpání daňové úspory</t>
  </si>
  <si>
    <t>peněžní dary - účelové</t>
  </si>
  <si>
    <t>investiční příspěvky ze stát. rozpočtu, stát. fondů</t>
  </si>
  <si>
    <t>z toho investiční dotace z minulých let</t>
  </si>
  <si>
    <t xml:space="preserve">Výsledek hospodaření po zdanění </t>
  </si>
  <si>
    <t>VÝSLEDEK HOSPODAŘENÍ</t>
  </si>
  <si>
    <t>Zlepšený výsledek hospodaření</t>
  </si>
  <si>
    <t>příděl z výsledku hospodaření</t>
  </si>
  <si>
    <t xml:space="preserve">fond investic PO </t>
  </si>
  <si>
    <t>použití fondu investic (opravy)</t>
  </si>
  <si>
    <t xml:space="preserve">č. 410/2009 Sb. </t>
  </si>
  <si>
    <t>Komentář</t>
  </si>
  <si>
    <t>Komentář k střednědobému výhledu</t>
  </si>
  <si>
    <t>FKSP 2%</t>
  </si>
  <si>
    <t>Příloha č. 7</t>
  </si>
  <si>
    <t>Přehled nákladů a výnosů příspěvkové organizace v hlavní činnosti</t>
  </si>
  <si>
    <t xml:space="preserve">Rozpočet mzdových prostředků hrazených z MŠMT celkem </t>
  </si>
  <si>
    <t>Kapitola rozpočtu 913 04 a 912</t>
  </si>
  <si>
    <t>provozní prostředky</t>
  </si>
  <si>
    <t>1.</t>
  </si>
  <si>
    <t>odvod do rozpočtu zřizovatele - opravy a investice</t>
  </si>
  <si>
    <t>odvod do rozpočtu zřizovatele - odpisy nem.majetku</t>
  </si>
  <si>
    <t>nespotřebované dotace z rozpočtu EU a mez.smluv</t>
  </si>
  <si>
    <t>peněžní dary neúčelové</t>
  </si>
  <si>
    <t>další rozvoj činnosti organizace</t>
  </si>
  <si>
    <t>dočasné použití finančních prostředků fondu bez čerpání fondu (projekty)</t>
  </si>
  <si>
    <t>čerpání nespotřebované dotace z rozpočtu EU a mez. smluv</t>
  </si>
  <si>
    <t>čerpání finančních prostředků fondu z minulých let (projekty) - nekrytý fond</t>
  </si>
  <si>
    <t xml:space="preserve">ř.3 = 1 + 2 </t>
  </si>
  <si>
    <t>ř. 7 = 3 + 4 + 5 + 6</t>
  </si>
  <si>
    <t>Kapitola rozpočtu 916 04</t>
  </si>
  <si>
    <t>FOND INVESTIC</t>
  </si>
  <si>
    <t>kap. 912xx - mimoř. investiční příspěvek na xxxx</t>
  </si>
  <si>
    <t>odvod z fondu investic organizace - opravy a investice</t>
  </si>
  <si>
    <t>ve výši výnosů z prodeje svěřeného dlouhodobého hmotného a nehmotného majetku</t>
  </si>
  <si>
    <t>odvod z činnosti organizace do rozpočtu zřizovatele</t>
  </si>
  <si>
    <t>čerpání darů účelových</t>
  </si>
  <si>
    <t xml:space="preserve">II. Použití fondu investic - financování kapitálové části rozpočtu organizace </t>
  </si>
  <si>
    <t>Ing. Jiřina Princová</t>
  </si>
  <si>
    <t>daňová úspora z  minulého roku</t>
  </si>
  <si>
    <t xml:space="preserve">Ostatní tvorba </t>
  </si>
  <si>
    <t>časové překlenutí dočasného nesouladu mezi výnosy a náklady</t>
  </si>
  <si>
    <t>Dílčí ukazatele = účelové dotace součástí provozního příspěvku</t>
  </si>
  <si>
    <t>Sociální a zdravotní pojištění při použití fondu odměn, FKSP, zák.pojištění</t>
  </si>
  <si>
    <t>11a</t>
  </si>
  <si>
    <t>11b</t>
  </si>
  <si>
    <t>peněžní dary a příspěvky od jiných subjektů</t>
  </si>
  <si>
    <t>náklady projektů</t>
  </si>
  <si>
    <t>provozní náklady hrazené od zřizvatele</t>
  </si>
  <si>
    <t>ostatní provozní náklady</t>
  </si>
  <si>
    <t>z toho:</t>
  </si>
  <si>
    <t xml:space="preserve">použití fondu investic na dlouhodobý majetek </t>
  </si>
  <si>
    <t>z toho (řádek 38 až 40):</t>
  </si>
  <si>
    <t>DISPONIBILNÍ ZŮSTATEK FONDU</t>
  </si>
  <si>
    <t>posílení fondu investic</t>
  </si>
  <si>
    <t>12a</t>
  </si>
  <si>
    <t>12b</t>
  </si>
  <si>
    <t>účelové příspěvky z kap. 91304 = díčí ukazatele celkem</t>
  </si>
  <si>
    <t>odvod z fondu investic organizace - odpisy nemovitého majetku</t>
  </si>
  <si>
    <t>neinvest.dotace ze st.rozpočtu, st.fondů, EU</t>
  </si>
  <si>
    <t xml:space="preserve">z toho investiční dary </t>
  </si>
  <si>
    <t>Skutečnost roku 2020</t>
  </si>
  <si>
    <t>SOUSTAVA UKAZATELŮ K ROZPOČTU ORGANIZACE NA ROK 2021</t>
  </si>
  <si>
    <t>Odvody 33,8 % - sociální a zdravotní pojištění</t>
  </si>
  <si>
    <t>2023/2022</t>
  </si>
  <si>
    <t>Přehled nákladů a výnosů příspěvkové organizace v hlavní činnosti na rok 2022</t>
  </si>
  <si>
    <t>BILANCE FINANČNÍCH VZTAHŮ PŘÍSPĚVKOVÉ ORGANIZACE NA ROK 2022</t>
  </si>
  <si>
    <t>PLÁN INVESTIC ORGANIZACE na rok 2022</t>
  </si>
  <si>
    <t>ROZPOČET PŘÍMÝCH NÁKLADŮ NA ROK 2022</t>
  </si>
  <si>
    <t>návrh střednědobého výhledu pro období 2023 - 2024</t>
  </si>
  <si>
    <t>hodnota nesplacené návratné finanční výpomoci od zřizovatele</t>
  </si>
  <si>
    <t>Skutečnost roku 2021</t>
  </si>
  <si>
    <t>Rozpočet roku 2022</t>
  </si>
  <si>
    <t>2024/2023</t>
  </si>
  <si>
    <t>Vysvětlení 4% nárůstu oproti roku 2022</t>
  </si>
  <si>
    <t>PLÁN ČERPÁNÍ REZERVNÍHO FONDU ORGANIZACE na rok 2022</t>
  </si>
  <si>
    <t>Číslo usnesení</t>
  </si>
  <si>
    <t>I. Čerpání účelových finančních darů</t>
  </si>
  <si>
    <t>čerpání účelových fin. darů - celkem</t>
  </si>
  <si>
    <t>Částka celkem</t>
  </si>
  <si>
    <t>Utraceno v min. letech</t>
  </si>
  <si>
    <t>Částka k čerpání 2022</t>
  </si>
  <si>
    <t>II. Použití rezervního fondu</t>
  </si>
  <si>
    <t>Další rozvoj činnosti organizace</t>
  </si>
  <si>
    <t>Časové překlenutí dočasného nesouladu mezi N a V</t>
  </si>
  <si>
    <t>Úhrada sankcí</t>
  </si>
  <si>
    <t>X</t>
  </si>
  <si>
    <t>Čerpání rezervního fondu - celkem</t>
  </si>
  <si>
    <t>Sestavil:</t>
  </si>
  <si>
    <t xml:space="preserve">Vedoucí odboru KÚ LK: </t>
  </si>
  <si>
    <t xml:space="preserve">Sestavil:  </t>
  </si>
  <si>
    <t xml:space="preserve">Ředitel/ka organizace:   </t>
  </si>
  <si>
    <t>Ředitel organizace:</t>
  </si>
  <si>
    <t>Vedoucí odboru KÚ LK:</t>
  </si>
  <si>
    <t>Střední průmyslová škola strojní a elektrotechnická a Vyšší odborná škola, Liberec 1, Masarykova 3, příspěvková organizace</t>
  </si>
  <si>
    <t>Ing. Bc. Daniela Erban, DiS.</t>
  </si>
  <si>
    <t>Ing. Jaroslav Semerád</t>
  </si>
  <si>
    <t>stipendium Prokop Diviš</t>
  </si>
  <si>
    <t>1704/21/RK</t>
  </si>
  <si>
    <t>240/22/RK</t>
  </si>
  <si>
    <t>oprava podlahy kovárna</t>
  </si>
  <si>
    <t>zpevnění plochy na dvoře</t>
  </si>
  <si>
    <t>oprava hlavní budovy</t>
  </si>
  <si>
    <t>dne: 7.3.2022</t>
  </si>
  <si>
    <t>stipendium ČEPS</t>
  </si>
  <si>
    <t>CNC stroj</t>
  </si>
  <si>
    <t>kap. 91204 - mimoř. neinvestiční příspěvek na výměnu oken</t>
  </si>
  <si>
    <t>nájemné na hřiště</t>
  </si>
  <si>
    <t>Sestavil: Ing. Daniela Erban, DiS.                                                                   dne: 7.3.2022                                  podpis:</t>
  </si>
  <si>
    <t xml:space="preserve">Ředitel organizace: Ing. Jaroslav Semerád                                                      dne: 7.3.2022                                  podpis:    </t>
  </si>
  <si>
    <t>Vedoucí odboru KÚ LK: Ing. Jiřina Princová                                                    dne:                                                podpis:</t>
  </si>
  <si>
    <t>,</t>
  </si>
  <si>
    <t>Vedoucí odboru KÚ LK: Ing. Jiřina Princová                               dne:                                      podpis:</t>
  </si>
  <si>
    <t>nárůst cen energií, konec fixace</t>
  </si>
  <si>
    <t>dokoupení OOPP</t>
  </si>
  <si>
    <t>nákup nového vybavení</t>
  </si>
  <si>
    <t>nárůst cen energií</t>
  </si>
  <si>
    <t>rozšíření kurzů</t>
  </si>
  <si>
    <t>zvýšení ceny za pronájem</t>
  </si>
  <si>
    <t>ekonomika bude po recesi</t>
  </si>
  <si>
    <t>Sestavil: Ing. Bc. Daniela Erban, DiS.                                       dne: 7.3.2022                                     podpis:</t>
  </si>
  <si>
    <t xml:space="preserve">Ředitel organizace: Ing. Jaroslav Semerád                                 dne: 7.3.2022                                     podpis:    </t>
  </si>
  <si>
    <t>Sestavil: Ing. Bc. Daniela Erban, DiS.</t>
  </si>
  <si>
    <t>Ředitel organizace: Ing. Jaroslav Semerád</t>
  </si>
  <si>
    <r>
      <t>jiné</t>
    </r>
    <r>
      <rPr>
        <sz val="10"/>
        <rFont val="Arial CE"/>
        <charset val="238"/>
      </rPr>
      <t xml:space="preserve"> sociální náklady </t>
    </r>
  </si>
  <si>
    <r>
      <t xml:space="preserve">použití prostředků fondu investic na opravy a údržbu </t>
    </r>
    <r>
      <rPr>
        <sz val="10"/>
        <rFont val="Arial CE"/>
        <charset val="238"/>
      </rPr>
      <t>majetku</t>
    </r>
  </si>
  <si>
    <r>
      <t xml:space="preserve">                                                       Věcné ukazatele (*)                                                                      </t>
    </r>
    <r>
      <rPr>
        <sz val="10"/>
        <rFont val="Arial CE"/>
        <charset val="238"/>
      </rPr>
      <t>v Kč</t>
    </r>
  </si>
  <si>
    <r>
      <t xml:space="preserve">VÝNOSY CELKEM  </t>
    </r>
    <r>
      <rPr>
        <sz val="10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</si>
</sst>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3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4" fontId="0" fillId="0" borderId="0" xfId="0" applyNumberFormat="1" applyFont="1" applyFill="1"/>
    <xf numFmtId="0" fontId="2" fillId="2" borderId="0" xfId="0" applyNumberFormat="1" applyFont="1" applyFill="1" applyAlignment="1">
      <alignment horizontal="left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Fill="1"/>
    <xf numFmtId="0" fontId="2" fillId="0" borderId="0" xfId="0" applyFont="1" applyFill="1" applyBorder="1" applyAlignment="1">
      <alignment vertical="top"/>
    </xf>
    <xf numFmtId="0" fontId="0" fillId="0" borderId="20" xfId="0" applyFont="1" applyFill="1" applyBorder="1"/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/>
    <xf numFmtId="0" fontId="0" fillId="0" borderId="15" xfId="0" applyFont="1" applyFill="1" applyBorder="1"/>
    <xf numFmtId="0" fontId="2" fillId="0" borderId="15" xfId="0" applyFont="1" applyFill="1" applyBorder="1" applyAlignment="1">
      <alignment horizontal="center"/>
    </xf>
    <xf numFmtId="1" fontId="2" fillId="0" borderId="16" xfId="0" applyNumberFormat="1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/>
    </xf>
    <xf numFmtId="0" fontId="0" fillId="0" borderId="43" xfId="0" applyFont="1" applyFill="1" applyBorder="1"/>
    <xf numFmtId="0" fontId="2" fillId="0" borderId="17" xfId="0" applyFont="1" applyFill="1" applyBorder="1" applyAlignment="1">
      <alignment horizontal="left"/>
    </xf>
    <xf numFmtId="14" fontId="2" fillId="0" borderId="18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right"/>
    </xf>
    <xf numFmtId="3" fontId="2" fillId="0" borderId="2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3" fontId="2" fillId="0" borderId="2" xfId="0" applyNumberFormat="1" applyFont="1" applyFill="1" applyBorder="1"/>
    <xf numFmtId="3" fontId="2" fillId="0" borderId="13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3" fontId="0" fillId="0" borderId="2" xfId="0" applyNumberFormat="1" applyFont="1" applyFill="1" applyBorder="1"/>
    <xf numFmtId="3" fontId="0" fillId="0" borderId="13" xfId="0" applyNumberFormat="1" applyFont="1" applyFill="1" applyBorder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/>
    <xf numFmtId="0" fontId="2" fillId="0" borderId="2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0" fillId="0" borderId="3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4" xfId="0" applyFont="1" applyFill="1" applyBorder="1"/>
    <xf numFmtId="3" fontId="0" fillId="0" borderId="6" xfId="0" applyNumberFormat="1" applyFont="1" applyFill="1" applyBorder="1"/>
    <xf numFmtId="0" fontId="2" fillId="0" borderId="4" xfId="0" applyFont="1" applyFill="1" applyBorder="1" applyAlignment="1">
      <alignment horizontal="center"/>
    </xf>
    <xf numFmtId="3" fontId="2" fillId="0" borderId="6" xfId="0" applyNumberFormat="1" applyFont="1" applyFill="1" applyBorder="1"/>
    <xf numFmtId="3" fontId="2" fillId="0" borderId="23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24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0" fillId="0" borderId="11" xfId="0" applyFont="1" applyFill="1" applyBorder="1"/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0" fontId="2" fillId="0" borderId="0" xfId="0" applyFont="1" applyFill="1" applyBorder="1" applyAlignment="1"/>
    <xf numFmtId="3" fontId="0" fillId="0" borderId="0" xfId="0" applyNumberFormat="1" applyFont="1" applyFill="1" applyBorder="1"/>
    <xf numFmtId="0" fontId="0" fillId="0" borderId="0" xfId="0" applyFont="1" applyFill="1" applyAlignment="1">
      <alignment horizontal="left"/>
    </xf>
    <xf numFmtId="14" fontId="0" fillId="0" borderId="0" xfId="0" applyNumberFormat="1" applyFont="1" applyFill="1" applyAlignment="1">
      <alignment horizontal="right" vertical="center" shrinkToFit="1"/>
    </xf>
    <xf numFmtId="14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right" vertical="center"/>
    </xf>
    <xf numFmtId="1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wrapText="1"/>
    </xf>
    <xf numFmtId="10" fontId="0" fillId="0" borderId="0" xfId="0" applyNumberFormat="1" applyFont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10" fontId="0" fillId="0" borderId="3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10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2" fillId="0" borderId="22" xfId="0" applyFont="1" applyFill="1" applyBorder="1" applyAlignment="1">
      <alignment horizontal="center"/>
    </xf>
    <xf numFmtId="0" fontId="2" fillId="0" borderId="2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/>
    </xf>
    <xf numFmtId="0" fontId="0" fillId="0" borderId="7" xfId="0" applyFont="1" applyFill="1" applyBorder="1" applyAlignment="1">
      <alignment wrapText="1"/>
    </xf>
    <xf numFmtId="10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28" xfId="0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1" fontId="2" fillId="0" borderId="16" xfId="0" applyNumberFormat="1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right"/>
    </xf>
    <xf numFmtId="3" fontId="0" fillId="0" borderId="23" xfId="0" applyNumberFormat="1" applyFont="1" applyFill="1" applyBorder="1"/>
    <xf numFmtId="0" fontId="0" fillId="0" borderId="44" xfId="0" applyFont="1" applyFill="1" applyBorder="1"/>
    <xf numFmtId="0" fontId="2" fillId="0" borderId="44" xfId="0" applyFont="1" applyFill="1" applyBorder="1"/>
    <xf numFmtId="0" fontId="0" fillId="0" borderId="52" xfId="0" applyFont="1" applyFill="1" applyBorder="1"/>
    <xf numFmtId="0" fontId="0" fillId="0" borderId="52" xfId="0" applyFont="1" applyFill="1" applyBorder="1" applyAlignment="1">
      <alignment horizontal="center"/>
    </xf>
    <xf numFmtId="3" fontId="2" fillId="0" borderId="32" xfId="0" applyNumberFormat="1" applyFont="1" applyFill="1" applyBorder="1"/>
    <xf numFmtId="3" fontId="2" fillId="0" borderId="48" xfId="0" applyNumberFormat="1" applyFont="1" applyFill="1" applyBorder="1"/>
    <xf numFmtId="0" fontId="0" fillId="0" borderId="50" xfId="0" applyFont="1" applyFill="1" applyBorder="1" applyAlignment="1">
      <alignment horizontal="center"/>
    </xf>
    <xf numFmtId="0" fontId="2" fillId="0" borderId="50" xfId="0" applyFont="1" applyFill="1" applyBorder="1" applyAlignment="1"/>
    <xf numFmtId="14" fontId="0" fillId="0" borderId="0" xfId="0" applyNumberFormat="1" applyFont="1" applyFill="1" applyAlignment="1">
      <alignment horizontal="left" vertical="center" shrinkToFit="1"/>
    </xf>
    <xf numFmtId="14" fontId="0" fillId="0" borderId="0" xfId="0" applyNumberFormat="1" applyFont="1" applyFill="1" applyAlignment="1">
      <alignment vertical="center"/>
    </xf>
    <xf numFmtId="0" fontId="0" fillId="0" borderId="39" xfId="0" applyFont="1" applyFill="1" applyBorder="1"/>
    <xf numFmtId="0" fontId="0" fillId="0" borderId="54" xfId="0" applyFont="1" applyFill="1" applyBorder="1"/>
    <xf numFmtId="0" fontId="0" fillId="0" borderId="36" xfId="0" applyFont="1" applyFill="1" applyBorder="1"/>
    <xf numFmtId="0" fontId="0" fillId="0" borderId="40" xfId="0" applyFont="1" applyFill="1" applyBorder="1"/>
    <xf numFmtId="3" fontId="0" fillId="0" borderId="21" xfId="0" applyNumberFormat="1" applyFont="1" applyFill="1" applyBorder="1" applyAlignment="1"/>
    <xf numFmtId="0" fontId="0" fillId="0" borderId="22" xfId="0" applyFont="1" applyFill="1" applyBorder="1"/>
    <xf numFmtId="0" fontId="0" fillId="0" borderId="12" xfId="0" applyFont="1" applyFill="1" applyBorder="1"/>
    <xf numFmtId="3" fontId="0" fillId="0" borderId="13" xfId="0" applyNumberFormat="1" applyFont="1" applyFill="1" applyBorder="1" applyAlignment="1"/>
    <xf numFmtId="0" fontId="0" fillId="0" borderId="27" xfId="0" applyFont="1" applyFill="1" applyBorder="1"/>
    <xf numFmtId="0" fontId="2" fillId="0" borderId="28" xfId="0" applyFont="1" applyFill="1" applyBorder="1"/>
    <xf numFmtId="0" fontId="0" fillId="0" borderId="28" xfId="0" applyFont="1" applyFill="1" applyBorder="1"/>
    <xf numFmtId="0" fontId="0" fillId="0" borderId="53" xfId="0" applyFont="1" applyFill="1" applyBorder="1"/>
    <xf numFmtId="3" fontId="2" fillId="0" borderId="26" xfId="0" applyNumberFormat="1" applyFont="1" applyFill="1" applyBorder="1" applyAlignment="1"/>
    <xf numFmtId="0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2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49" fontId="0" fillId="4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1" fontId="0" fillId="0" borderId="29" xfId="0" applyNumberFormat="1" applyFont="1" applyFill="1" applyBorder="1" applyAlignment="1">
      <alignment horizontal="center"/>
    </xf>
    <xf numFmtId="1" fontId="0" fillId="0" borderId="20" xfId="0" applyNumberFormat="1" applyFont="1" applyFill="1" applyBorder="1"/>
    <xf numFmtId="1" fontId="0" fillId="0" borderId="30" xfId="0" applyNumberFormat="1" applyFont="1" applyFill="1" applyBorder="1"/>
    <xf numFmtId="3" fontId="0" fillId="0" borderId="38" xfId="0" applyNumberFormat="1" applyFont="1" applyFill="1" applyBorder="1"/>
    <xf numFmtId="1" fontId="0" fillId="0" borderId="22" xfId="0" applyNumberFormat="1" applyFont="1" applyFill="1" applyBorder="1" applyAlignment="1">
      <alignment horizontal="center"/>
    </xf>
    <xf numFmtId="1" fontId="0" fillId="0" borderId="2" xfId="0" applyNumberFormat="1" applyFont="1" applyFill="1" applyBorder="1"/>
    <xf numFmtId="1" fontId="0" fillId="0" borderId="31" xfId="0" applyNumberFormat="1" applyFont="1" applyFill="1" applyBorder="1"/>
    <xf numFmtId="1" fontId="0" fillId="0" borderId="32" xfId="0" applyNumberFormat="1" applyFont="1" applyFill="1" applyBorder="1"/>
    <xf numFmtId="3" fontId="0" fillId="4" borderId="13" xfId="0" applyNumberFormat="1" applyFont="1" applyFill="1" applyBorder="1"/>
    <xf numFmtId="3" fontId="0" fillId="0" borderId="13" xfId="0" applyNumberFormat="1" applyFont="1" applyFill="1" applyBorder="1" applyAlignment="1">
      <alignment horizontal="center"/>
    </xf>
    <xf numFmtId="3" fontId="0" fillId="0" borderId="51" xfId="0" applyNumberFormat="1" applyFont="1" applyFill="1" applyBorder="1"/>
    <xf numFmtId="1" fontId="0" fillId="0" borderId="2" xfId="0" applyNumberFormat="1" applyFont="1" applyFill="1" applyBorder="1" applyAlignment="1">
      <alignment horizontal="center"/>
    </xf>
    <xf numFmtId="1" fontId="0" fillId="0" borderId="33" xfId="0" applyNumberFormat="1" applyFont="1" applyFill="1" applyBorder="1" applyAlignment="1">
      <alignment horizontal="center"/>
    </xf>
    <xf numFmtId="1" fontId="0" fillId="0" borderId="34" xfId="0" applyNumberFormat="1" applyFont="1" applyFill="1" applyBorder="1"/>
    <xf numFmtId="3" fontId="0" fillId="0" borderId="42" xfId="0" applyNumberFormat="1" applyFont="1" applyFill="1" applyBorder="1"/>
    <xf numFmtId="1" fontId="0" fillId="0" borderId="0" xfId="0" applyNumberFormat="1" applyFont="1" applyFill="1"/>
    <xf numFmtId="1" fontId="0" fillId="0" borderId="0" xfId="0" applyNumberFormat="1" applyFont="1" applyFill="1" applyBorder="1"/>
    <xf numFmtId="1" fontId="0" fillId="0" borderId="0" xfId="0" applyNumberFormat="1" applyFont="1" applyFill="1" applyAlignment="1">
      <alignment horizontal="right"/>
    </xf>
    <xf numFmtId="1" fontId="0" fillId="0" borderId="35" xfId="0" applyNumberFormat="1" applyFont="1" applyFill="1" applyBorder="1" applyAlignment="1">
      <alignment horizontal="center"/>
    </xf>
    <xf numFmtId="3" fontId="0" fillId="0" borderId="23" xfId="0" applyNumberFormat="1" applyFont="1" applyFill="1" applyBorder="1" applyAlignment="1">
      <alignment horizontal="center"/>
    </xf>
    <xf numFmtId="1" fontId="0" fillId="0" borderId="6" xfId="0" applyNumberFormat="1" applyFont="1" applyFill="1" applyBorder="1"/>
    <xf numFmtId="1" fontId="0" fillId="0" borderId="24" xfId="0" applyNumberFormat="1" applyFont="1" applyFill="1" applyBorder="1" applyAlignment="1">
      <alignment horizontal="center"/>
    </xf>
    <xf numFmtId="1" fontId="0" fillId="0" borderId="11" xfId="0" applyNumberFormat="1" applyFont="1" applyFill="1" applyBorder="1"/>
    <xf numFmtId="1" fontId="0" fillId="0" borderId="39" xfId="0" applyNumberFormat="1" applyFont="1" applyFill="1" applyBorder="1" applyAlignment="1">
      <alignment horizontal="center"/>
    </xf>
    <xf numFmtId="1" fontId="0" fillId="0" borderId="36" xfId="0" applyNumberFormat="1" applyFont="1" applyFill="1" applyBorder="1"/>
    <xf numFmtId="0" fontId="0" fillId="0" borderId="0" xfId="0" applyFont="1" applyFill="1" applyAlignment="1">
      <alignment horizontal="center"/>
    </xf>
    <xf numFmtId="1" fontId="0" fillId="0" borderId="45" xfId="0" applyNumberFormat="1" applyFont="1" applyFill="1" applyBorder="1" applyAlignment="1">
      <alignment horizontal="center"/>
    </xf>
    <xf numFmtId="1" fontId="0" fillId="0" borderId="37" xfId="0" applyNumberFormat="1" applyFont="1" applyFill="1" applyBorder="1"/>
    <xf numFmtId="3" fontId="0" fillId="0" borderId="49" xfId="0" applyNumberFormat="1" applyFont="1" applyFill="1" applyBorder="1"/>
    <xf numFmtId="1" fontId="0" fillId="0" borderId="27" xfId="0" applyNumberFormat="1" applyFont="1" applyFill="1" applyBorder="1" applyAlignment="1">
      <alignment horizontal="center"/>
    </xf>
    <xf numFmtId="1" fontId="0" fillId="0" borderId="10" xfId="0" applyNumberFormat="1" applyFont="1" applyFill="1" applyBorder="1"/>
    <xf numFmtId="3" fontId="0" fillId="0" borderId="42" xfId="0" applyNumberFormat="1" applyFont="1" applyFill="1" applyBorder="1" applyAlignment="1">
      <alignment horizontal="center"/>
    </xf>
    <xf numFmtId="1" fontId="0" fillId="0" borderId="0" xfId="0" applyNumberFormat="1" applyFont="1" applyFill="1" applyAlignment="1">
      <alignment horizontal="left"/>
    </xf>
    <xf numFmtId="3" fontId="0" fillId="0" borderId="38" xfId="0" applyNumberFormat="1" applyFont="1" applyFill="1" applyBorder="1" applyAlignment="1">
      <alignment horizontal="right"/>
    </xf>
    <xf numFmtId="1" fontId="0" fillId="0" borderId="28" xfId="0" applyNumberFormat="1" applyFont="1" applyFill="1" applyBorder="1"/>
    <xf numFmtId="3" fontId="0" fillId="0" borderId="42" xfId="0" applyNumberFormat="1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29" xfId="0" applyFont="1" applyFill="1" applyBorder="1" applyAlignment="1">
      <alignment horizontal="center"/>
    </xf>
    <xf numFmtId="3" fontId="0" fillId="0" borderId="0" xfId="0" applyNumberFormat="1" applyFont="1" applyFill="1"/>
    <xf numFmtId="0" fontId="0" fillId="0" borderId="39" xfId="0" applyFont="1" applyFill="1" applyBorder="1" applyAlignment="1">
      <alignment horizontal="center"/>
    </xf>
    <xf numFmtId="0" fontId="2" fillId="0" borderId="20" xfId="0" applyFont="1" applyFill="1" applyBorder="1"/>
    <xf numFmtId="3" fontId="0" fillId="0" borderId="21" xfId="0" applyNumberFormat="1" applyFont="1" applyFill="1" applyBorder="1"/>
    <xf numFmtId="0" fontId="0" fillId="0" borderId="47" xfId="0" applyFont="1" applyFill="1" applyBorder="1" applyAlignment="1">
      <alignment horizontal="center"/>
    </xf>
    <xf numFmtId="0" fontId="2" fillId="0" borderId="32" xfId="0" applyFont="1" applyFill="1" applyBorder="1"/>
    <xf numFmtId="3" fontId="0" fillId="0" borderId="48" xfId="0" applyNumberFormat="1" applyFont="1" applyFill="1" applyBorder="1"/>
    <xf numFmtId="0" fontId="0" fillId="0" borderId="32" xfId="0" applyFont="1" applyFill="1" applyBorder="1"/>
    <xf numFmtId="0" fontId="0" fillId="0" borderId="13" xfId="0" applyFont="1" applyFill="1" applyBorder="1"/>
    <xf numFmtId="0" fontId="2" fillId="0" borderId="2" xfId="0" applyFont="1" applyFill="1" applyBorder="1"/>
    <xf numFmtId="3" fontId="0" fillId="3" borderId="23" xfId="0" applyNumberFormat="1" applyFont="1" applyFill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3" fontId="0" fillId="3" borderId="13" xfId="0" applyNumberFormat="1" applyFont="1" applyFill="1" applyBorder="1"/>
    <xf numFmtId="0" fontId="0" fillId="0" borderId="31" xfId="0" applyFont="1" applyFill="1" applyBorder="1"/>
    <xf numFmtId="0" fontId="0" fillId="0" borderId="41" xfId="0" applyFont="1" applyFill="1" applyBorder="1"/>
    <xf numFmtId="3" fontId="0" fillId="0" borderId="6" xfId="0" applyNumberFormat="1" applyFont="1" applyFill="1" applyBorder="1" applyAlignment="1">
      <alignment wrapText="1"/>
    </xf>
    <xf numFmtId="0" fontId="0" fillId="0" borderId="55" xfId="0" applyFont="1" applyFill="1" applyBorder="1"/>
    <xf numFmtId="0" fontId="0" fillId="0" borderId="33" xfId="0" applyFont="1" applyFill="1" applyBorder="1"/>
    <xf numFmtId="0" fontId="0" fillId="0" borderId="34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31" xfId="0" applyFont="1" applyFill="1" applyBorder="1" applyAlignment="1">
      <alignment wrapText="1"/>
    </xf>
    <xf numFmtId="3" fontId="0" fillId="3" borderId="55" xfId="0" applyNumberFormat="1" applyFont="1" applyFill="1" applyBorder="1"/>
    <xf numFmtId="3" fontId="0" fillId="0" borderId="39" xfId="0" applyNumberFormat="1" applyFont="1" applyFill="1" applyBorder="1" applyAlignment="1">
      <alignment horizontal="center"/>
    </xf>
    <xf numFmtId="3" fontId="2" fillId="0" borderId="40" xfId="0" applyNumberFormat="1" applyFont="1" applyFill="1" applyBorder="1"/>
    <xf numFmtId="3" fontId="2" fillId="0" borderId="21" xfId="0" applyNumberFormat="1" applyFont="1" applyFill="1" applyBorder="1"/>
    <xf numFmtId="3" fontId="0" fillId="0" borderId="47" xfId="0" applyNumberFormat="1" applyFont="1" applyFill="1" applyBorder="1" applyAlignment="1">
      <alignment horizontal="center"/>
    </xf>
    <xf numFmtId="3" fontId="0" fillId="0" borderId="5" xfId="0" applyNumberFormat="1" applyFont="1" applyFill="1" applyBorder="1"/>
    <xf numFmtId="3" fontId="0" fillId="0" borderId="22" xfId="0" applyNumberFormat="1" applyFont="1" applyFill="1" applyBorder="1" applyAlignment="1">
      <alignment horizontal="center"/>
    </xf>
    <xf numFmtId="3" fontId="2" fillId="0" borderId="0" xfId="0" applyNumberFormat="1" applyFont="1" applyFill="1"/>
    <xf numFmtId="0" fontId="0" fillId="0" borderId="27" xfId="0" applyFont="1" applyFill="1" applyBorder="1" applyAlignment="1">
      <alignment horizontal="center"/>
    </xf>
    <xf numFmtId="0" fontId="2" fillId="0" borderId="34" xfId="0" applyFont="1" applyFill="1" applyBorder="1"/>
    <xf numFmtId="3" fontId="0" fillId="0" borderId="46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3" fontId="2" fillId="0" borderId="20" xfId="0" applyNumberFormat="1" applyFont="1" applyFill="1" applyBorder="1"/>
    <xf numFmtId="3" fontId="0" fillId="0" borderId="32" xfId="0" applyNumberFormat="1" applyFont="1" applyFill="1" applyBorder="1"/>
    <xf numFmtId="3" fontId="0" fillId="0" borderId="22" xfId="0" applyNumberFormat="1" applyFont="1" applyFill="1" applyBorder="1"/>
    <xf numFmtId="3" fontId="0" fillId="0" borderId="0" xfId="0" applyNumberFormat="1" applyFont="1" applyFill="1" applyBorder="1" applyAlignment="1">
      <alignment vertical="top"/>
    </xf>
    <xf numFmtId="3" fontId="2" fillId="0" borderId="13" xfId="0" applyNumberFormat="1" applyFont="1" applyFill="1" applyBorder="1" applyAlignment="1">
      <alignment wrapText="1"/>
    </xf>
    <xf numFmtId="3" fontId="0" fillId="0" borderId="45" xfId="0" applyNumberFormat="1" applyFont="1" applyFill="1" applyBorder="1"/>
    <xf numFmtId="3" fontId="0" fillId="0" borderId="27" xfId="0" applyNumberFormat="1" applyFont="1" applyFill="1" applyBorder="1"/>
    <xf numFmtId="3" fontId="0" fillId="0" borderId="28" xfId="0" applyNumberFormat="1" applyFont="1" applyFill="1" applyBorder="1"/>
    <xf numFmtId="3" fontId="0" fillId="0" borderId="24" xfId="0" applyNumberFormat="1" applyFont="1" applyFill="1" applyBorder="1"/>
    <xf numFmtId="3" fontId="0" fillId="0" borderId="25" xfId="0" applyNumberFormat="1" applyFont="1" applyFill="1" applyBorder="1"/>
    <xf numFmtId="3" fontId="0" fillId="0" borderId="26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5" fillId="0" borderId="0" xfId="0" applyFont="1" applyAlignment="1">
      <alignment horizontal="left" vertical="center" indent="1"/>
    </xf>
    <xf numFmtId="0" fontId="2" fillId="0" borderId="43" xfId="0" applyFont="1" applyFill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2" fillId="0" borderId="54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28" xfId="0" applyFont="1" applyFill="1" applyBorder="1" applyAlignment="1">
      <alignment horizontal="right"/>
    </xf>
    <xf numFmtId="0" fontId="0" fillId="0" borderId="0" xfId="0" applyFont="1" applyFill="1" applyAlignment="1"/>
    <xf numFmtId="0" fontId="2" fillId="0" borderId="28" xfId="0" applyFont="1" applyFill="1" applyBorder="1" applyAlignment="1">
      <alignment horizontal="center"/>
    </xf>
    <xf numFmtId="1" fontId="2" fillId="0" borderId="28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Alignment="1"/>
    <xf numFmtId="0" fontId="0" fillId="0" borderId="0" xfId="0" applyFont="1" applyAlignment="1"/>
    <xf numFmtId="0" fontId="2" fillId="0" borderId="28" xfId="0" applyFont="1" applyBorder="1" applyAlignment="1">
      <alignment horizontal="right"/>
    </xf>
    <xf numFmtId="0" fontId="0" fillId="0" borderId="56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96"/>
  <sheetViews>
    <sheetView zoomScaleNormal="100" workbookViewId="0">
      <selection activeCell="H88" sqref="H88"/>
    </sheetView>
  </sheetViews>
  <sheetFormatPr defaultColWidth="9.28515625" defaultRowHeight="12.75" x14ac:dyDescent="0.2"/>
  <cols>
    <col min="1" max="1" width="3.5703125" style="15" customWidth="1"/>
    <col min="2" max="2" width="6.28515625" style="15" customWidth="1"/>
    <col min="3" max="3" width="2.28515625" style="15" customWidth="1"/>
    <col min="4" max="4" width="7.42578125" style="15" customWidth="1"/>
    <col min="5" max="5" width="48.5703125" style="15" customWidth="1"/>
    <col min="6" max="7" width="14.42578125" style="11" customWidth="1"/>
    <col min="8" max="8" width="13.5703125" style="11" customWidth="1"/>
    <col min="9" max="16384" width="9.28515625" style="15"/>
  </cols>
  <sheetData>
    <row r="1" spans="1:8" ht="12.75" customHeight="1" x14ac:dyDescent="0.2">
      <c r="B1" s="253" t="s">
        <v>0</v>
      </c>
      <c r="C1" s="253"/>
      <c r="D1" s="253"/>
      <c r="E1" s="253"/>
      <c r="F1" s="15"/>
      <c r="G1" s="19" t="s">
        <v>1</v>
      </c>
    </row>
    <row r="2" spans="1:8" ht="12.75" customHeight="1" x14ac:dyDescent="0.2">
      <c r="B2" s="253" t="s">
        <v>126</v>
      </c>
      <c r="C2" s="253"/>
      <c r="D2" s="253"/>
      <c r="E2" s="253"/>
      <c r="F2" s="15"/>
      <c r="G2" s="19" t="s">
        <v>131</v>
      </c>
      <c r="H2" s="20">
        <v>1421</v>
      </c>
    </row>
    <row r="3" spans="1:8" ht="6.75" customHeight="1" x14ac:dyDescent="0.2">
      <c r="F3" s="15"/>
      <c r="G3" s="15"/>
      <c r="H3" s="15"/>
    </row>
    <row r="4" spans="1:8" ht="17.25" customHeight="1" x14ac:dyDescent="0.2">
      <c r="A4" s="254" t="s">
        <v>295</v>
      </c>
      <c r="B4" s="254"/>
      <c r="C4" s="254"/>
      <c r="D4" s="254"/>
      <c r="E4" s="254"/>
      <c r="F4" s="254"/>
      <c r="G4" s="254"/>
      <c r="H4" s="254"/>
    </row>
    <row r="5" spans="1:8" ht="9.75" customHeight="1" x14ac:dyDescent="0.2">
      <c r="A5" s="21"/>
      <c r="B5" s="21"/>
      <c r="C5" s="21"/>
      <c r="D5" s="21"/>
      <c r="E5" s="21"/>
      <c r="F5" s="21"/>
      <c r="G5" s="21"/>
      <c r="H5" s="21"/>
    </row>
    <row r="6" spans="1:8" ht="40.5" customHeight="1" x14ac:dyDescent="0.2">
      <c r="A6" s="255" t="s">
        <v>324</v>
      </c>
      <c r="B6" s="255"/>
      <c r="C6" s="255"/>
      <c r="D6" s="255"/>
      <c r="E6" s="255"/>
      <c r="F6" s="255"/>
      <c r="G6" s="255"/>
      <c r="H6" s="255"/>
    </row>
    <row r="7" spans="1:8" ht="12.75" customHeight="1" thickBot="1" x14ac:dyDescent="0.25">
      <c r="A7" s="256" t="s">
        <v>125</v>
      </c>
      <c r="B7" s="256"/>
      <c r="C7" s="256"/>
      <c r="D7" s="256"/>
      <c r="E7" s="256"/>
      <c r="F7" s="256"/>
      <c r="G7" s="256"/>
      <c r="H7" s="256"/>
    </row>
    <row r="8" spans="1:8" ht="27" customHeight="1" thickBot="1" x14ac:dyDescent="0.25">
      <c r="A8" s="22" t="s">
        <v>2</v>
      </c>
      <c r="B8" s="23"/>
      <c r="C8" s="242" t="s">
        <v>117</v>
      </c>
      <c r="D8" s="243"/>
      <c r="E8" s="24" t="s">
        <v>3</v>
      </c>
      <c r="F8" s="25" t="s">
        <v>291</v>
      </c>
      <c r="G8" s="25" t="s">
        <v>301</v>
      </c>
      <c r="H8" s="25" t="s">
        <v>302</v>
      </c>
    </row>
    <row r="9" spans="1:8" ht="12" customHeight="1" thickBot="1" x14ac:dyDescent="0.25">
      <c r="A9" s="26"/>
      <c r="B9" s="27"/>
      <c r="C9" s="28"/>
      <c r="D9" s="29" t="s">
        <v>240</v>
      </c>
      <c r="E9" s="30"/>
      <c r="F9" s="31"/>
      <c r="G9" s="31"/>
      <c r="H9" s="32"/>
    </row>
    <row r="10" spans="1:8" ht="10.5" customHeight="1" x14ac:dyDescent="0.2">
      <c r="A10" s="33" t="s">
        <v>249</v>
      </c>
      <c r="B10" s="244" t="s">
        <v>4</v>
      </c>
      <c r="C10" s="245"/>
      <c r="D10" s="245"/>
      <c r="E10" s="246"/>
      <c r="F10" s="34">
        <f>+F11+F19+F25+F31+F36+F44+F53+F58+F60</f>
        <v>68581621.439999998</v>
      </c>
      <c r="G10" s="34">
        <f>+G11+G19+G25+G31+G36+G44+G53+G58+G60</f>
        <v>79798140</v>
      </c>
      <c r="H10" s="35">
        <f>+H11+H19+H25+H31+H36+H44+H53+H58+H60</f>
        <v>88420525</v>
      </c>
    </row>
    <row r="11" spans="1:8" ht="10.5" customHeight="1" x14ac:dyDescent="0.2">
      <c r="A11" s="33" t="s">
        <v>140</v>
      </c>
      <c r="B11" s="36">
        <v>50</v>
      </c>
      <c r="C11" s="37" t="s">
        <v>5</v>
      </c>
      <c r="D11" s="38"/>
      <c r="E11" s="39"/>
      <c r="F11" s="40">
        <f>SUM(F12:F18)</f>
        <v>4078781.17</v>
      </c>
      <c r="G11" s="40">
        <f>G12+G13+G14+G15+G16+G17+G18</f>
        <v>3650204</v>
      </c>
      <c r="H11" s="41">
        <f>SUM(H12:H18)</f>
        <v>5500000</v>
      </c>
    </row>
    <row r="12" spans="1:8" ht="10.5" customHeight="1" x14ac:dyDescent="0.2">
      <c r="A12" s="33" t="s">
        <v>141</v>
      </c>
      <c r="B12" s="42"/>
      <c r="C12" s="43"/>
      <c r="D12" s="44">
        <v>501</v>
      </c>
      <c r="E12" s="45" t="s">
        <v>6</v>
      </c>
      <c r="F12" s="46">
        <v>2066980.4</v>
      </c>
      <c r="G12" s="46">
        <v>1851281</v>
      </c>
      <c r="H12" s="47">
        <v>2500000</v>
      </c>
    </row>
    <row r="13" spans="1:8" ht="10.5" customHeight="1" x14ac:dyDescent="0.2">
      <c r="A13" s="33" t="s">
        <v>142</v>
      </c>
      <c r="B13" s="42"/>
      <c r="C13" s="43"/>
      <c r="D13" s="48">
        <v>502</v>
      </c>
      <c r="E13" s="49" t="s">
        <v>122</v>
      </c>
      <c r="F13" s="46">
        <v>2011800.77</v>
      </c>
      <c r="G13" s="46">
        <v>1798923</v>
      </c>
      <c r="H13" s="47">
        <v>3000000</v>
      </c>
    </row>
    <row r="14" spans="1:8" ht="10.5" customHeight="1" x14ac:dyDescent="0.2">
      <c r="A14" s="33" t="s">
        <v>143</v>
      </c>
      <c r="B14" s="50"/>
      <c r="C14" s="43"/>
      <c r="D14" s="43">
        <v>503</v>
      </c>
      <c r="E14" s="51" t="s">
        <v>134</v>
      </c>
      <c r="F14" s="46"/>
      <c r="G14" s="46"/>
      <c r="H14" s="47">
        <v>0</v>
      </c>
    </row>
    <row r="15" spans="1:8" ht="10.5" customHeight="1" x14ac:dyDescent="0.2">
      <c r="A15" s="33" t="s">
        <v>144</v>
      </c>
      <c r="B15" s="42"/>
      <c r="C15" s="52"/>
      <c r="D15" s="52">
        <v>504</v>
      </c>
      <c r="E15" s="53" t="s">
        <v>7</v>
      </c>
      <c r="F15" s="46"/>
      <c r="G15" s="46"/>
      <c r="H15" s="47">
        <v>0</v>
      </c>
    </row>
    <row r="16" spans="1:8" ht="10.5" customHeight="1" x14ac:dyDescent="0.2">
      <c r="A16" s="33" t="s">
        <v>145</v>
      </c>
      <c r="B16" s="42"/>
      <c r="C16" s="52"/>
      <c r="D16" s="52">
        <v>506</v>
      </c>
      <c r="E16" s="53" t="s">
        <v>137</v>
      </c>
      <c r="F16" s="46"/>
      <c r="G16" s="46"/>
      <c r="H16" s="47">
        <v>0</v>
      </c>
    </row>
    <row r="17" spans="1:8" ht="10.5" customHeight="1" x14ac:dyDescent="0.2">
      <c r="A17" s="33" t="s">
        <v>146</v>
      </c>
      <c r="B17" s="42"/>
      <c r="C17" s="52"/>
      <c r="D17" s="52">
        <v>507</v>
      </c>
      <c r="E17" s="53" t="s">
        <v>138</v>
      </c>
      <c r="F17" s="46"/>
      <c r="G17" s="46"/>
      <c r="H17" s="47">
        <v>0</v>
      </c>
    </row>
    <row r="18" spans="1:8" ht="10.5" customHeight="1" x14ac:dyDescent="0.2">
      <c r="A18" s="33" t="s">
        <v>147</v>
      </c>
      <c r="B18" s="42"/>
      <c r="C18" s="52"/>
      <c r="D18" s="52">
        <v>508</v>
      </c>
      <c r="E18" s="53" t="s">
        <v>139</v>
      </c>
      <c r="F18" s="46"/>
      <c r="G18" s="46"/>
      <c r="H18" s="47">
        <v>0</v>
      </c>
    </row>
    <row r="19" spans="1:8" ht="10.5" customHeight="1" x14ac:dyDescent="0.2">
      <c r="A19" s="33" t="s">
        <v>148</v>
      </c>
      <c r="B19" s="36">
        <v>51</v>
      </c>
      <c r="C19" s="54" t="s">
        <v>8</v>
      </c>
      <c r="D19" s="54"/>
      <c r="E19" s="54"/>
      <c r="F19" s="40">
        <f>SUM(F20:F24)</f>
        <v>3181701.89</v>
      </c>
      <c r="G19" s="40">
        <f>SUM(G20:G24)</f>
        <v>5144665</v>
      </c>
      <c r="H19" s="41">
        <f>SUM(H20:H24)</f>
        <v>10700928</v>
      </c>
    </row>
    <row r="20" spans="1:8" ht="10.5" customHeight="1" x14ac:dyDescent="0.2">
      <c r="A20" s="33" t="s">
        <v>149</v>
      </c>
      <c r="B20" s="42"/>
      <c r="C20" s="43"/>
      <c r="D20" s="55">
        <v>511</v>
      </c>
      <c r="E20" s="56" t="s">
        <v>116</v>
      </c>
      <c r="F20" s="46">
        <v>1584467.29</v>
      </c>
      <c r="G20" s="46">
        <v>519845</v>
      </c>
      <c r="H20" s="47">
        <v>4750273</v>
      </c>
    </row>
    <row r="21" spans="1:8" ht="10.5" customHeight="1" x14ac:dyDescent="0.2">
      <c r="A21" s="33" t="s">
        <v>150</v>
      </c>
      <c r="B21" s="42"/>
      <c r="C21" s="43"/>
      <c r="D21" s="57">
        <v>512</v>
      </c>
      <c r="E21" s="58" t="s">
        <v>9</v>
      </c>
      <c r="F21" s="46">
        <v>137096.06</v>
      </c>
      <c r="G21" s="46">
        <v>237256</v>
      </c>
      <c r="H21" s="47">
        <v>350000</v>
      </c>
    </row>
    <row r="22" spans="1:8" ht="10.5" customHeight="1" x14ac:dyDescent="0.2">
      <c r="A22" s="33" t="s">
        <v>151</v>
      </c>
      <c r="B22" s="50"/>
      <c r="C22" s="43"/>
      <c r="D22" s="43">
        <v>513</v>
      </c>
      <c r="E22" s="51" t="s">
        <v>10</v>
      </c>
      <c r="F22" s="46">
        <v>24681.51</v>
      </c>
      <c r="G22" s="46">
        <v>8667</v>
      </c>
      <c r="H22" s="47">
        <v>10000</v>
      </c>
    </row>
    <row r="23" spans="1:8" ht="10.5" customHeight="1" x14ac:dyDescent="0.2">
      <c r="A23" s="33" t="s">
        <v>152</v>
      </c>
      <c r="B23" s="50"/>
      <c r="C23" s="43"/>
      <c r="D23" s="43">
        <v>516</v>
      </c>
      <c r="E23" s="51" t="s">
        <v>28</v>
      </c>
      <c r="F23" s="46"/>
      <c r="G23" s="46"/>
      <c r="H23" s="47">
        <v>0</v>
      </c>
    </row>
    <row r="24" spans="1:8" ht="10.5" customHeight="1" x14ac:dyDescent="0.2">
      <c r="A24" s="33" t="s">
        <v>153</v>
      </c>
      <c r="B24" s="50"/>
      <c r="C24" s="43"/>
      <c r="D24" s="43">
        <v>518</v>
      </c>
      <c r="E24" s="51" t="s">
        <v>11</v>
      </c>
      <c r="F24" s="46">
        <v>1435457.03</v>
      </c>
      <c r="G24" s="46">
        <v>4378897</v>
      </c>
      <c r="H24" s="47">
        <v>5590655</v>
      </c>
    </row>
    <row r="25" spans="1:8" ht="10.5" customHeight="1" x14ac:dyDescent="0.2">
      <c r="A25" s="33" t="s">
        <v>154</v>
      </c>
      <c r="B25" s="36">
        <v>52</v>
      </c>
      <c r="C25" s="54" t="s">
        <v>12</v>
      </c>
      <c r="D25" s="54"/>
      <c r="E25" s="54"/>
      <c r="F25" s="40">
        <f>SUM(F26:F30)</f>
        <v>55078570.119999997</v>
      </c>
      <c r="G25" s="40">
        <f>SUM(G26:G30)</f>
        <v>63952957</v>
      </c>
      <c r="H25" s="41">
        <f>SUM(H26:H30)</f>
        <v>63892996</v>
      </c>
    </row>
    <row r="26" spans="1:8" ht="10.5" customHeight="1" x14ac:dyDescent="0.2">
      <c r="A26" s="33" t="s">
        <v>155</v>
      </c>
      <c r="B26" s="42"/>
      <c r="C26" s="43"/>
      <c r="D26" s="43">
        <v>521</v>
      </c>
      <c r="E26" s="51" t="s">
        <v>13</v>
      </c>
      <c r="F26" s="46">
        <v>40427113</v>
      </c>
      <c r="G26" s="46">
        <v>47293166</v>
      </c>
      <c r="H26" s="47">
        <v>47293166</v>
      </c>
    </row>
    <row r="27" spans="1:8" ht="10.5" customHeight="1" x14ac:dyDescent="0.2">
      <c r="A27" s="33" t="s">
        <v>156</v>
      </c>
      <c r="B27" s="42"/>
      <c r="C27" s="43"/>
      <c r="D27" s="43">
        <v>524</v>
      </c>
      <c r="E27" s="51" t="s">
        <v>100</v>
      </c>
      <c r="F27" s="46">
        <v>13264214</v>
      </c>
      <c r="G27" s="46">
        <v>15467506</v>
      </c>
      <c r="H27" s="47">
        <v>15467506</v>
      </c>
    </row>
    <row r="28" spans="1:8" ht="10.5" customHeight="1" x14ac:dyDescent="0.2">
      <c r="A28" s="33" t="s">
        <v>157</v>
      </c>
      <c r="B28" s="50"/>
      <c r="C28" s="43"/>
      <c r="D28" s="43">
        <v>525</v>
      </c>
      <c r="E28" s="51" t="s">
        <v>135</v>
      </c>
      <c r="F28" s="46">
        <v>165402.57999999999</v>
      </c>
      <c r="G28" s="46">
        <v>192191</v>
      </c>
      <c r="H28" s="47">
        <v>192191</v>
      </c>
    </row>
    <row r="29" spans="1:8" ht="10.5" customHeight="1" x14ac:dyDescent="0.2">
      <c r="A29" s="33" t="s">
        <v>158</v>
      </c>
      <c r="B29" s="50"/>
      <c r="C29" s="43"/>
      <c r="D29" s="43">
        <v>527</v>
      </c>
      <c r="E29" s="51" t="s">
        <v>14</v>
      </c>
      <c r="F29" s="46">
        <v>1186366.76</v>
      </c>
      <c r="G29" s="46">
        <v>987093</v>
      </c>
      <c r="H29" s="47">
        <v>905133</v>
      </c>
    </row>
    <row r="30" spans="1:8" ht="10.5" customHeight="1" x14ac:dyDescent="0.2">
      <c r="A30" s="33" t="s">
        <v>159</v>
      </c>
      <c r="B30" s="50"/>
      <c r="C30" s="52"/>
      <c r="D30" s="59">
        <v>528</v>
      </c>
      <c r="E30" s="60" t="s">
        <v>354</v>
      </c>
      <c r="F30" s="46">
        <v>35473.78</v>
      </c>
      <c r="G30" s="46">
        <v>13001</v>
      </c>
      <c r="H30" s="47">
        <v>35000</v>
      </c>
    </row>
    <row r="31" spans="1:8" ht="10.5" customHeight="1" x14ac:dyDescent="0.2">
      <c r="A31" s="33" t="s">
        <v>160</v>
      </c>
      <c r="B31" s="36">
        <v>53</v>
      </c>
      <c r="C31" s="37" t="s">
        <v>15</v>
      </c>
      <c r="D31" s="38"/>
      <c r="E31" s="38"/>
      <c r="F31" s="40">
        <f>SUM(F32:F35)</f>
        <v>120278</v>
      </c>
      <c r="G31" s="40">
        <f>SUM(G32:G35)</f>
        <v>1500</v>
      </c>
      <c r="H31" s="41">
        <f>SUM(H32:H35)</f>
        <v>0</v>
      </c>
    </row>
    <row r="32" spans="1:8" ht="10.5" customHeight="1" x14ac:dyDescent="0.2">
      <c r="A32" s="33" t="s">
        <v>161</v>
      </c>
      <c r="B32" s="42"/>
      <c r="C32" s="43"/>
      <c r="D32" s="44">
        <v>531</v>
      </c>
      <c r="E32" s="61" t="s">
        <v>16</v>
      </c>
      <c r="F32" s="46"/>
      <c r="G32" s="46"/>
      <c r="H32" s="47">
        <v>0</v>
      </c>
    </row>
    <row r="33" spans="1:8" ht="10.5" customHeight="1" x14ac:dyDescent="0.2">
      <c r="A33" s="33" t="s">
        <v>162</v>
      </c>
      <c r="B33" s="42"/>
      <c r="C33" s="43"/>
      <c r="D33" s="62">
        <v>532</v>
      </c>
      <c r="E33" s="63" t="s">
        <v>17</v>
      </c>
      <c r="F33" s="46"/>
      <c r="G33" s="46"/>
      <c r="H33" s="47">
        <v>0</v>
      </c>
    </row>
    <row r="34" spans="1:8" ht="10.5" customHeight="1" x14ac:dyDescent="0.2">
      <c r="A34" s="33" t="s">
        <v>163</v>
      </c>
      <c r="B34" s="42"/>
      <c r="C34" s="43"/>
      <c r="D34" s="48">
        <v>538</v>
      </c>
      <c r="E34" s="64" t="s">
        <v>136</v>
      </c>
      <c r="F34" s="46">
        <v>120278</v>
      </c>
      <c r="G34" s="46">
        <v>1500</v>
      </c>
      <c r="H34" s="47">
        <v>0</v>
      </c>
    </row>
    <row r="35" spans="1:8" ht="10.5" customHeight="1" x14ac:dyDescent="0.2">
      <c r="A35" s="33" t="s">
        <v>164</v>
      </c>
      <c r="B35" s="42"/>
      <c r="C35" s="43"/>
      <c r="D35" s="48">
        <v>539</v>
      </c>
      <c r="E35" s="64" t="s">
        <v>222</v>
      </c>
      <c r="F35" s="65"/>
      <c r="G35" s="65"/>
      <c r="H35" s="47">
        <v>0</v>
      </c>
    </row>
    <row r="36" spans="1:8" ht="10.5" customHeight="1" x14ac:dyDescent="0.2">
      <c r="A36" s="33" t="s">
        <v>165</v>
      </c>
      <c r="B36" s="66">
        <v>54</v>
      </c>
      <c r="C36" s="54" t="s">
        <v>18</v>
      </c>
      <c r="D36" s="54"/>
      <c r="E36" s="54"/>
      <c r="F36" s="67">
        <f>SUM(F37:F43)</f>
        <v>595393.23</v>
      </c>
      <c r="G36" s="67">
        <f>SUM(G37:G43)</f>
        <v>28590</v>
      </c>
      <c r="H36" s="68">
        <f>SUM(H37:H43)</f>
        <v>40000</v>
      </c>
    </row>
    <row r="37" spans="1:8" ht="10.5" customHeight="1" x14ac:dyDescent="0.2">
      <c r="A37" s="33" t="s">
        <v>166</v>
      </c>
      <c r="B37" s="69"/>
      <c r="C37" s="43"/>
      <c r="D37" s="43">
        <v>541</v>
      </c>
      <c r="E37" s="51" t="s">
        <v>19</v>
      </c>
      <c r="F37" s="46"/>
      <c r="G37" s="46"/>
      <c r="H37" s="47">
        <v>0</v>
      </c>
    </row>
    <row r="38" spans="1:8" ht="10.5" customHeight="1" x14ac:dyDescent="0.2">
      <c r="A38" s="33" t="s">
        <v>167</v>
      </c>
      <c r="B38" s="69"/>
      <c r="C38" s="43"/>
      <c r="D38" s="43">
        <v>542</v>
      </c>
      <c r="E38" s="51" t="s">
        <v>95</v>
      </c>
      <c r="F38" s="46">
        <v>15395.48</v>
      </c>
      <c r="G38" s="46"/>
      <c r="H38" s="47">
        <v>0</v>
      </c>
    </row>
    <row r="39" spans="1:8" ht="10.5" customHeight="1" x14ac:dyDescent="0.2">
      <c r="A39" s="33" t="s">
        <v>168</v>
      </c>
      <c r="B39" s="70"/>
      <c r="C39" s="43"/>
      <c r="D39" s="43">
        <v>543</v>
      </c>
      <c r="E39" s="51" t="s">
        <v>21</v>
      </c>
      <c r="F39" s="46"/>
      <c r="G39" s="46"/>
      <c r="H39" s="47">
        <v>0</v>
      </c>
    </row>
    <row r="40" spans="1:8" s="1" customFormat="1" ht="10.5" customHeight="1" x14ac:dyDescent="0.2">
      <c r="A40" s="33" t="s">
        <v>169</v>
      </c>
      <c r="B40" s="70"/>
      <c r="C40" s="43"/>
      <c r="D40" s="43">
        <v>544</v>
      </c>
      <c r="E40" s="51" t="s">
        <v>23</v>
      </c>
      <c r="F40" s="46"/>
      <c r="G40" s="46"/>
      <c r="H40" s="47">
        <v>0</v>
      </c>
    </row>
    <row r="41" spans="1:8" ht="10.5" customHeight="1" x14ac:dyDescent="0.2">
      <c r="A41" s="33" t="s">
        <v>170</v>
      </c>
      <c r="B41" s="70"/>
      <c r="C41" s="43"/>
      <c r="D41" s="43">
        <v>547</v>
      </c>
      <c r="E41" s="51" t="s">
        <v>22</v>
      </c>
      <c r="F41" s="46"/>
      <c r="G41" s="46"/>
      <c r="H41" s="47">
        <v>0</v>
      </c>
    </row>
    <row r="42" spans="1:8" s="1" customFormat="1" ht="10.5" customHeight="1" x14ac:dyDescent="0.2">
      <c r="A42" s="33" t="s">
        <v>171</v>
      </c>
      <c r="B42" s="70"/>
      <c r="C42" s="71"/>
      <c r="D42" s="52">
        <v>548</v>
      </c>
      <c r="E42" s="53" t="s">
        <v>78</v>
      </c>
      <c r="F42" s="46"/>
      <c r="G42" s="46"/>
      <c r="H42" s="47">
        <v>0</v>
      </c>
    </row>
    <row r="43" spans="1:8" s="1" customFormat="1" ht="10.5" customHeight="1" x14ac:dyDescent="0.2">
      <c r="A43" s="33" t="s">
        <v>172</v>
      </c>
      <c r="B43" s="70"/>
      <c r="C43" s="52"/>
      <c r="D43" s="52">
        <v>549</v>
      </c>
      <c r="E43" s="53" t="s">
        <v>221</v>
      </c>
      <c r="F43" s="46">
        <v>579997.75</v>
      </c>
      <c r="G43" s="46">
        <v>28590</v>
      </c>
      <c r="H43" s="47">
        <v>40000</v>
      </c>
    </row>
    <row r="44" spans="1:8" ht="10.5" customHeight="1" x14ac:dyDescent="0.2">
      <c r="A44" s="33" t="s">
        <v>173</v>
      </c>
      <c r="B44" s="36">
        <v>55</v>
      </c>
      <c r="C44" s="54" t="s">
        <v>101</v>
      </c>
      <c r="D44" s="54"/>
      <c r="E44" s="54"/>
      <c r="F44" s="40">
        <f>SUM(F45:F52)</f>
        <v>5482575.7999999998</v>
      </c>
      <c r="G44" s="40">
        <f>SUM(G45:G52)</f>
        <v>6368836</v>
      </c>
      <c r="H44" s="41">
        <f>SUM(H45:H52)</f>
        <v>7986601</v>
      </c>
    </row>
    <row r="45" spans="1:8" ht="10.5" customHeight="1" x14ac:dyDescent="0.2">
      <c r="A45" s="33" t="s">
        <v>174</v>
      </c>
      <c r="B45" s="50"/>
      <c r="C45" s="43"/>
      <c r="D45" s="43">
        <v>551</v>
      </c>
      <c r="E45" s="51" t="s">
        <v>90</v>
      </c>
      <c r="F45" s="46">
        <v>4480417.63</v>
      </c>
      <c r="G45" s="46">
        <v>4486601</v>
      </c>
      <c r="H45" s="47">
        <v>4486601</v>
      </c>
    </row>
    <row r="46" spans="1:8" ht="10.5" customHeight="1" x14ac:dyDescent="0.2">
      <c r="A46" s="33" t="s">
        <v>175</v>
      </c>
      <c r="B46" s="70"/>
      <c r="C46" s="43"/>
      <c r="D46" s="43">
        <v>552</v>
      </c>
      <c r="E46" s="51" t="s">
        <v>223</v>
      </c>
      <c r="F46" s="46"/>
      <c r="G46" s="46"/>
      <c r="H46" s="47">
        <v>0</v>
      </c>
    </row>
    <row r="47" spans="1:8" ht="10.5" customHeight="1" x14ac:dyDescent="0.2">
      <c r="A47" s="33" t="s">
        <v>176</v>
      </c>
      <c r="B47" s="69"/>
      <c r="C47" s="43"/>
      <c r="D47" s="43">
        <v>553</v>
      </c>
      <c r="E47" s="51" t="s">
        <v>224</v>
      </c>
      <c r="F47" s="46"/>
      <c r="G47" s="46"/>
      <c r="H47" s="47">
        <v>0</v>
      </c>
    </row>
    <row r="48" spans="1:8" s="1" customFormat="1" ht="10.5" customHeight="1" x14ac:dyDescent="0.2">
      <c r="A48" s="33" t="s">
        <v>177</v>
      </c>
      <c r="B48" s="70"/>
      <c r="C48" s="36"/>
      <c r="D48" s="43">
        <v>554</v>
      </c>
      <c r="E48" s="51" t="s">
        <v>79</v>
      </c>
      <c r="F48" s="46"/>
      <c r="G48" s="46"/>
      <c r="H48" s="47">
        <v>0</v>
      </c>
    </row>
    <row r="49" spans="1:8" ht="10.5" customHeight="1" x14ac:dyDescent="0.2">
      <c r="A49" s="33" t="s">
        <v>178</v>
      </c>
      <c r="B49" s="69"/>
      <c r="C49" s="43"/>
      <c r="D49" s="43">
        <v>555</v>
      </c>
      <c r="E49" s="51" t="s">
        <v>91</v>
      </c>
      <c r="F49" s="46"/>
      <c r="G49" s="46"/>
      <c r="H49" s="47">
        <v>0</v>
      </c>
    </row>
    <row r="50" spans="1:8" ht="10.5" customHeight="1" x14ac:dyDescent="0.2">
      <c r="A50" s="33" t="s">
        <v>179</v>
      </c>
      <c r="B50" s="69"/>
      <c r="C50" s="52"/>
      <c r="D50" s="52">
        <v>556</v>
      </c>
      <c r="E50" s="53" t="s">
        <v>92</v>
      </c>
      <c r="F50" s="46"/>
      <c r="G50" s="46"/>
      <c r="H50" s="47">
        <v>0</v>
      </c>
    </row>
    <row r="51" spans="1:8" s="1" customFormat="1" ht="10.5" customHeight="1" x14ac:dyDescent="0.2">
      <c r="A51" s="33" t="s">
        <v>180</v>
      </c>
      <c r="B51" s="70"/>
      <c r="C51" s="43"/>
      <c r="D51" s="43">
        <v>557</v>
      </c>
      <c r="E51" s="51" t="s">
        <v>225</v>
      </c>
      <c r="F51" s="46"/>
      <c r="G51" s="46"/>
      <c r="H51" s="47">
        <v>0</v>
      </c>
    </row>
    <row r="52" spans="1:8" s="1" customFormat="1" ht="10.5" customHeight="1" x14ac:dyDescent="0.2">
      <c r="A52" s="33" t="s">
        <v>181</v>
      </c>
      <c r="B52" s="70"/>
      <c r="C52" s="43"/>
      <c r="D52" s="43">
        <v>558</v>
      </c>
      <c r="E52" s="51" t="s">
        <v>226</v>
      </c>
      <c r="F52" s="46">
        <v>1002158.17</v>
      </c>
      <c r="G52" s="46">
        <v>1882235</v>
      </c>
      <c r="H52" s="47">
        <v>3500000</v>
      </c>
    </row>
    <row r="53" spans="1:8" ht="10.5" customHeight="1" x14ac:dyDescent="0.2">
      <c r="A53" s="33" t="s">
        <v>182</v>
      </c>
      <c r="B53" s="36">
        <v>56</v>
      </c>
      <c r="C53" s="54" t="s">
        <v>80</v>
      </c>
      <c r="D53" s="54"/>
      <c r="E53" s="54"/>
      <c r="F53" s="40">
        <f>SUM(F54:F57)</f>
        <v>44321.23</v>
      </c>
      <c r="G53" s="40">
        <f>SUM(G54:G57)</f>
        <v>651388</v>
      </c>
      <c r="H53" s="41">
        <f>SUM(H54:H57)</f>
        <v>300000</v>
      </c>
    </row>
    <row r="54" spans="1:8" s="1" customFormat="1" ht="10.5" customHeight="1" x14ac:dyDescent="0.2">
      <c r="A54" s="33" t="s">
        <v>183</v>
      </c>
      <c r="B54" s="70"/>
      <c r="C54" s="52"/>
      <c r="D54" s="59">
        <v>562</v>
      </c>
      <c r="E54" s="72" t="s">
        <v>20</v>
      </c>
      <c r="F54" s="46"/>
      <c r="G54" s="46"/>
      <c r="H54" s="47">
        <v>0</v>
      </c>
    </row>
    <row r="55" spans="1:8" s="1" customFormat="1" ht="10.5" customHeight="1" x14ac:dyDescent="0.2">
      <c r="A55" s="33" t="s">
        <v>184</v>
      </c>
      <c r="B55" s="70"/>
      <c r="C55" s="52"/>
      <c r="D55" s="59">
        <v>563</v>
      </c>
      <c r="E55" s="72" t="s">
        <v>77</v>
      </c>
      <c r="F55" s="46">
        <v>44321.23</v>
      </c>
      <c r="G55" s="46">
        <v>651388</v>
      </c>
      <c r="H55" s="47">
        <v>300000</v>
      </c>
    </row>
    <row r="56" spans="1:8" s="1" customFormat="1" ht="10.5" customHeight="1" x14ac:dyDescent="0.2">
      <c r="A56" s="33" t="s">
        <v>185</v>
      </c>
      <c r="B56" s="70"/>
      <c r="C56" s="71"/>
      <c r="D56" s="59">
        <v>564</v>
      </c>
      <c r="E56" s="72" t="s">
        <v>81</v>
      </c>
      <c r="F56" s="46"/>
      <c r="G56" s="46"/>
      <c r="H56" s="47">
        <v>0</v>
      </c>
    </row>
    <row r="57" spans="1:8" s="1" customFormat="1" ht="10.5" customHeight="1" x14ac:dyDescent="0.2">
      <c r="A57" s="33" t="s">
        <v>186</v>
      </c>
      <c r="B57" s="70"/>
      <c r="C57" s="71"/>
      <c r="D57" s="59">
        <v>569</v>
      </c>
      <c r="E57" s="72" t="s">
        <v>82</v>
      </c>
      <c r="F57" s="46"/>
      <c r="G57" s="46"/>
      <c r="H57" s="47">
        <v>0</v>
      </c>
    </row>
    <row r="58" spans="1:8" ht="10.5" customHeight="1" x14ac:dyDescent="0.2">
      <c r="A58" s="33" t="s">
        <v>187</v>
      </c>
      <c r="B58" s="36">
        <v>57</v>
      </c>
      <c r="C58" s="54" t="s">
        <v>227</v>
      </c>
      <c r="D58" s="54"/>
      <c r="E58" s="54"/>
      <c r="F58" s="40">
        <f>SUM(F59:F59)</f>
        <v>0</v>
      </c>
      <c r="G58" s="40">
        <f>SUM(G59:G59)</f>
        <v>0</v>
      </c>
      <c r="H58" s="41">
        <f>SUM(H59:H59)</f>
        <v>0</v>
      </c>
    </row>
    <row r="59" spans="1:8" ht="10.5" customHeight="1" x14ac:dyDescent="0.2">
      <c r="A59" s="33" t="s">
        <v>188</v>
      </c>
      <c r="B59" s="69"/>
      <c r="C59" s="71"/>
      <c r="D59" s="59">
        <v>572</v>
      </c>
      <c r="E59" s="72" t="s">
        <v>228</v>
      </c>
      <c r="F59" s="46"/>
      <c r="G59" s="46"/>
      <c r="H59" s="47">
        <v>0</v>
      </c>
    </row>
    <row r="60" spans="1:8" ht="10.5" customHeight="1" x14ac:dyDescent="0.2">
      <c r="A60" s="33" t="s">
        <v>189</v>
      </c>
      <c r="B60" s="36">
        <v>59</v>
      </c>
      <c r="C60" s="54" t="s">
        <v>24</v>
      </c>
      <c r="D60" s="37"/>
      <c r="E60" s="37"/>
      <c r="F60" s="40">
        <f>SUM(F61:F62)</f>
        <v>0</v>
      </c>
      <c r="G60" s="40">
        <f>SUM(G61:G62)</f>
        <v>0</v>
      </c>
      <c r="H60" s="41">
        <f>SUM(H61:H62)</f>
        <v>0</v>
      </c>
    </row>
    <row r="61" spans="1:8" ht="10.5" customHeight="1" x14ac:dyDescent="0.2">
      <c r="A61" s="33" t="s">
        <v>190</v>
      </c>
      <c r="B61" s="69"/>
      <c r="C61" s="43"/>
      <c r="D61" s="48">
        <v>591</v>
      </c>
      <c r="E61" s="64" t="s">
        <v>25</v>
      </c>
      <c r="F61" s="46"/>
      <c r="G61" s="46"/>
      <c r="H61" s="47">
        <v>0</v>
      </c>
    </row>
    <row r="62" spans="1:8" ht="10.5" customHeight="1" x14ac:dyDescent="0.2">
      <c r="A62" s="33" t="s">
        <v>191</v>
      </c>
      <c r="B62" s="69"/>
      <c r="C62" s="52"/>
      <c r="D62" s="59">
        <v>595</v>
      </c>
      <c r="E62" s="72" t="s">
        <v>26</v>
      </c>
      <c r="F62" s="46"/>
      <c r="G62" s="46"/>
      <c r="H62" s="47">
        <v>0</v>
      </c>
    </row>
    <row r="63" spans="1:8" ht="10.5" customHeight="1" x14ac:dyDescent="0.2">
      <c r="A63" s="33" t="s">
        <v>192</v>
      </c>
      <c r="B63" s="247" t="s">
        <v>27</v>
      </c>
      <c r="C63" s="248"/>
      <c r="D63" s="248"/>
      <c r="E63" s="249"/>
      <c r="F63" s="40">
        <f>+F64+F70+F80+F86</f>
        <v>68823358.090000004</v>
      </c>
      <c r="G63" s="40">
        <f>+G64+G70+G80+G86</f>
        <v>80093117</v>
      </c>
      <c r="H63" s="41">
        <f>+H64+H70+H80+H86</f>
        <v>88420525</v>
      </c>
    </row>
    <row r="64" spans="1:8" ht="10.5" customHeight="1" x14ac:dyDescent="0.2">
      <c r="A64" s="33" t="s">
        <v>193</v>
      </c>
      <c r="B64" s="36">
        <v>60</v>
      </c>
      <c r="C64" s="54" t="s">
        <v>103</v>
      </c>
      <c r="D64" s="54"/>
      <c r="E64" s="54"/>
      <c r="F64" s="40">
        <f>SUM(F65:F69)</f>
        <v>562699.80000000005</v>
      </c>
      <c r="G64" s="40">
        <f>SUM(G65:G69)</f>
        <v>468810</v>
      </c>
      <c r="H64" s="41">
        <f>SUM(H65:H69)</f>
        <v>825000</v>
      </c>
    </row>
    <row r="65" spans="1:8" ht="10.5" customHeight="1" x14ac:dyDescent="0.2">
      <c r="A65" s="33" t="s">
        <v>194</v>
      </c>
      <c r="B65" s="69"/>
      <c r="C65" s="43"/>
      <c r="D65" s="43">
        <v>601</v>
      </c>
      <c r="E65" s="51" t="s">
        <v>93</v>
      </c>
      <c r="F65" s="46"/>
      <c r="G65" s="46"/>
      <c r="H65" s="47">
        <v>0</v>
      </c>
    </row>
    <row r="66" spans="1:8" ht="10.5" customHeight="1" x14ac:dyDescent="0.2">
      <c r="A66" s="33" t="s">
        <v>195</v>
      </c>
      <c r="B66" s="69"/>
      <c r="C66" s="43"/>
      <c r="D66" s="43">
        <v>602</v>
      </c>
      <c r="E66" s="51" t="s">
        <v>94</v>
      </c>
      <c r="F66" s="46">
        <v>230143</v>
      </c>
      <c r="G66" s="46">
        <v>154035</v>
      </c>
      <c r="H66" s="47">
        <v>175000</v>
      </c>
    </row>
    <row r="67" spans="1:8" s="1" customFormat="1" ht="10.5" customHeight="1" x14ac:dyDescent="0.2">
      <c r="A67" s="33" t="s">
        <v>196</v>
      </c>
      <c r="B67" s="70"/>
      <c r="C67" s="71"/>
      <c r="D67" s="52">
        <v>603</v>
      </c>
      <c r="E67" s="53" t="s">
        <v>83</v>
      </c>
      <c r="F67" s="46">
        <v>332556.79999999999</v>
      </c>
      <c r="G67" s="46">
        <v>314775</v>
      </c>
      <c r="H67" s="47">
        <v>650000</v>
      </c>
    </row>
    <row r="68" spans="1:8" s="1" customFormat="1" ht="10.5" customHeight="1" x14ac:dyDescent="0.2">
      <c r="A68" s="33" t="s">
        <v>197</v>
      </c>
      <c r="B68" s="70"/>
      <c r="C68" s="71"/>
      <c r="D68" s="52">
        <v>604</v>
      </c>
      <c r="E68" s="53" t="s">
        <v>102</v>
      </c>
      <c r="F68" s="46"/>
      <c r="G68" s="46"/>
      <c r="H68" s="47">
        <v>0</v>
      </c>
    </row>
    <row r="69" spans="1:8" ht="10.5" customHeight="1" x14ac:dyDescent="0.2">
      <c r="A69" s="33" t="s">
        <v>198</v>
      </c>
      <c r="B69" s="69"/>
      <c r="C69" s="52"/>
      <c r="D69" s="52">
        <v>609</v>
      </c>
      <c r="E69" s="53" t="s">
        <v>98</v>
      </c>
      <c r="F69" s="46"/>
      <c r="G69" s="46"/>
      <c r="H69" s="47">
        <v>0</v>
      </c>
    </row>
    <row r="70" spans="1:8" ht="10.5" customHeight="1" x14ac:dyDescent="0.2">
      <c r="A70" s="33" t="s">
        <v>199</v>
      </c>
      <c r="B70" s="36">
        <v>64</v>
      </c>
      <c r="C70" s="54" t="s">
        <v>124</v>
      </c>
      <c r="D70" s="54"/>
      <c r="E70" s="54"/>
      <c r="F70" s="40">
        <f>SUM(F71:F79)</f>
        <v>2242227.58</v>
      </c>
      <c r="G70" s="40">
        <f>SUM(G71:G79)</f>
        <v>1580887</v>
      </c>
      <c r="H70" s="41">
        <f>SUM(H71:H79)</f>
        <v>4920995</v>
      </c>
    </row>
    <row r="71" spans="1:8" ht="10.5" customHeight="1" x14ac:dyDescent="0.2">
      <c r="A71" s="33" t="s">
        <v>200</v>
      </c>
      <c r="B71" s="69"/>
      <c r="C71" s="43"/>
      <c r="D71" s="43">
        <v>641</v>
      </c>
      <c r="E71" s="51" t="s">
        <v>19</v>
      </c>
      <c r="F71" s="46"/>
      <c r="G71" s="46"/>
      <c r="H71" s="47">
        <v>0</v>
      </c>
    </row>
    <row r="72" spans="1:8" ht="10.5" customHeight="1" x14ac:dyDescent="0.2">
      <c r="A72" s="33" t="s">
        <v>201</v>
      </c>
      <c r="B72" s="69"/>
      <c r="C72" s="43"/>
      <c r="D72" s="43">
        <v>642</v>
      </c>
      <c r="E72" s="51" t="s">
        <v>95</v>
      </c>
      <c r="F72" s="46"/>
      <c r="G72" s="46"/>
      <c r="H72" s="47">
        <v>0</v>
      </c>
    </row>
    <row r="73" spans="1:8" ht="10.5" customHeight="1" x14ac:dyDescent="0.2">
      <c r="A73" s="33" t="s">
        <v>202</v>
      </c>
      <c r="B73" s="69"/>
      <c r="C73" s="43"/>
      <c r="D73" s="43">
        <v>643</v>
      </c>
      <c r="E73" s="51" t="s">
        <v>218</v>
      </c>
      <c r="F73" s="46"/>
      <c r="G73" s="46"/>
      <c r="H73" s="47">
        <v>0</v>
      </c>
    </row>
    <row r="74" spans="1:8" ht="10.5" customHeight="1" x14ac:dyDescent="0.2">
      <c r="A74" s="33" t="s">
        <v>203</v>
      </c>
      <c r="B74" s="69"/>
      <c r="C74" s="43"/>
      <c r="D74" s="48">
        <v>644</v>
      </c>
      <c r="E74" s="51" t="s">
        <v>99</v>
      </c>
      <c r="F74" s="46"/>
      <c r="G74" s="46"/>
      <c r="H74" s="47">
        <v>0</v>
      </c>
    </row>
    <row r="75" spans="1:8" ht="10.5" customHeight="1" x14ac:dyDescent="0.2">
      <c r="A75" s="33" t="s">
        <v>204</v>
      </c>
      <c r="B75" s="69"/>
      <c r="C75" s="43"/>
      <c r="D75" s="48">
        <v>645</v>
      </c>
      <c r="E75" s="64" t="s">
        <v>84</v>
      </c>
      <c r="F75" s="46"/>
      <c r="G75" s="46"/>
      <c r="H75" s="47">
        <v>0</v>
      </c>
    </row>
    <row r="76" spans="1:8" ht="10.5" customHeight="1" x14ac:dyDescent="0.2">
      <c r="A76" s="33" t="s">
        <v>205</v>
      </c>
      <c r="B76" s="69"/>
      <c r="C76" s="43"/>
      <c r="D76" s="48">
        <v>646</v>
      </c>
      <c r="E76" s="64" t="s">
        <v>123</v>
      </c>
      <c r="F76" s="46"/>
      <c r="G76" s="46"/>
      <c r="H76" s="47">
        <v>0</v>
      </c>
    </row>
    <row r="77" spans="1:8" ht="10.5" customHeight="1" x14ac:dyDescent="0.2">
      <c r="A77" s="33" t="s">
        <v>206</v>
      </c>
      <c r="B77" s="69"/>
      <c r="C77" s="43"/>
      <c r="D77" s="48">
        <v>647</v>
      </c>
      <c r="E77" s="64" t="s">
        <v>85</v>
      </c>
      <c r="F77" s="46"/>
      <c r="G77" s="46"/>
      <c r="H77" s="47">
        <v>0</v>
      </c>
    </row>
    <row r="78" spans="1:8" ht="10.5" customHeight="1" x14ac:dyDescent="0.2">
      <c r="A78" s="33" t="s">
        <v>207</v>
      </c>
      <c r="B78" s="69"/>
      <c r="C78" s="43"/>
      <c r="D78" s="48">
        <v>648</v>
      </c>
      <c r="E78" s="64" t="s">
        <v>96</v>
      </c>
      <c r="F78" s="46">
        <v>459070.01</v>
      </c>
      <c r="G78" s="46">
        <v>545826</v>
      </c>
      <c r="H78" s="47">
        <v>2853995</v>
      </c>
    </row>
    <row r="79" spans="1:8" ht="10.5" customHeight="1" x14ac:dyDescent="0.2">
      <c r="A79" s="33" t="s">
        <v>208</v>
      </c>
      <c r="B79" s="69"/>
      <c r="C79" s="52"/>
      <c r="D79" s="59">
        <v>649</v>
      </c>
      <c r="E79" s="72" t="s">
        <v>97</v>
      </c>
      <c r="F79" s="46">
        <v>1783157.57</v>
      </c>
      <c r="G79" s="46">
        <v>1035061</v>
      </c>
      <c r="H79" s="47">
        <v>2067000</v>
      </c>
    </row>
    <row r="80" spans="1:8" ht="10.5" customHeight="1" x14ac:dyDescent="0.2">
      <c r="A80" s="33" t="s">
        <v>209</v>
      </c>
      <c r="B80" s="36">
        <v>66</v>
      </c>
      <c r="C80" s="54" t="s">
        <v>86</v>
      </c>
      <c r="D80" s="54"/>
      <c r="E80" s="54"/>
      <c r="F80" s="40">
        <f>SUM(F81:F85)</f>
        <v>281964.21000000002</v>
      </c>
      <c r="G80" s="40">
        <f>SUM(G81:G85)</f>
        <v>333025</v>
      </c>
      <c r="H80" s="41">
        <f>SUM(H81:H85)</f>
        <v>375333</v>
      </c>
    </row>
    <row r="81" spans="1:8" ht="10.5" customHeight="1" x14ac:dyDescent="0.2">
      <c r="A81" s="33" t="s">
        <v>210</v>
      </c>
      <c r="B81" s="69"/>
      <c r="C81" s="52"/>
      <c r="D81" s="59">
        <v>662</v>
      </c>
      <c r="E81" s="72" t="s">
        <v>20</v>
      </c>
      <c r="F81" s="46"/>
      <c r="G81" s="46"/>
      <c r="H81" s="47">
        <v>0</v>
      </c>
    </row>
    <row r="82" spans="1:8" ht="10.5" customHeight="1" x14ac:dyDescent="0.2">
      <c r="A82" s="33" t="s">
        <v>211</v>
      </c>
      <c r="B82" s="69"/>
      <c r="C82" s="52"/>
      <c r="D82" s="59">
        <v>663</v>
      </c>
      <c r="E82" s="72" t="s">
        <v>87</v>
      </c>
      <c r="F82" s="46">
        <v>281964.21000000002</v>
      </c>
      <c r="G82" s="46">
        <v>175655</v>
      </c>
      <c r="H82" s="47">
        <v>175333</v>
      </c>
    </row>
    <row r="83" spans="1:8" ht="10.5" customHeight="1" x14ac:dyDescent="0.2">
      <c r="A83" s="33" t="s">
        <v>212</v>
      </c>
      <c r="B83" s="69"/>
      <c r="C83" s="52"/>
      <c r="D83" s="59">
        <v>664</v>
      </c>
      <c r="E83" s="72" t="s">
        <v>88</v>
      </c>
      <c r="F83" s="46"/>
      <c r="G83" s="46"/>
      <c r="H83" s="47">
        <v>0</v>
      </c>
    </row>
    <row r="84" spans="1:8" ht="10.5" customHeight="1" x14ac:dyDescent="0.2">
      <c r="A84" s="33" t="s">
        <v>213</v>
      </c>
      <c r="B84" s="69"/>
      <c r="C84" s="52"/>
      <c r="D84" s="59">
        <v>665</v>
      </c>
      <c r="E84" s="72" t="s">
        <v>219</v>
      </c>
      <c r="F84" s="46"/>
      <c r="G84" s="46"/>
      <c r="H84" s="47">
        <v>0</v>
      </c>
    </row>
    <row r="85" spans="1:8" ht="10.5" customHeight="1" x14ac:dyDescent="0.2">
      <c r="A85" s="33" t="s">
        <v>214</v>
      </c>
      <c r="B85" s="69"/>
      <c r="C85" s="52"/>
      <c r="D85" s="59">
        <v>669</v>
      </c>
      <c r="E85" s="72" t="s">
        <v>89</v>
      </c>
      <c r="F85" s="46"/>
      <c r="G85" s="46">
        <v>157370</v>
      </c>
      <c r="H85" s="47">
        <v>200000</v>
      </c>
    </row>
    <row r="86" spans="1:8" ht="10.5" customHeight="1" x14ac:dyDescent="0.2">
      <c r="A86" s="33" t="s">
        <v>215</v>
      </c>
      <c r="B86" s="36">
        <v>67</v>
      </c>
      <c r="C86" s="250" t="s">
        <v>220</v>
      </c>
      <c r="D86" s="251"/>
      <c r="E86" s="252"/>
      <c r="F86" s="40">
        <f>SUM(F87:F87)</f>
        <v>65736466.5</v>
      </c>
      <c r="G86" s="40">
        <f>SUM(G87:G87)</f>
        <v>77710395</v>
      </c>
      <c r="H86" s="41">
        <f>SUM(H87:H87)</f>
        <v>82299197</v>
      </c>
    </row>
    <row r="87" spans="1:8" ht="10.5" customHeight="1" x14ac:dyDescent="0.2">
      <c r="A87" s="33" t="s">
        <v>216</v>
      </c>
      <c r="B87" s="69"/>
      <c r="C87" s="52"/>
      <c r="D87" s="59">
        <v>672</v>
      </c>
      <c r="E87" s="72" t="s">
        <v>229</v>
      </c>
      <c r="F87" s="46">
        <v>65736466.5</v>
      </c>
      <c r="G87" s="46">
        <v>77710395</v>
      </c>
      <c r="H87" s="47">
        <v>82299197</v>
      </c>
    </row>
    <row r="88" spans="1:8" ht="10.5" customHeight="1" thickBot="1" x14ac:dyDescent="0.25">
      <c r="A88" s="73" t="s">
        <v>217</v>
      </c>
      <c r="B88" s="74" t="s">
        <v>234</v>
      </c>
      <c r="C88" s="75"/>
      <c r="D88" s="75"/>
      <c r="E88" s="76"/>
      <c r="F88" s="77">
        <f>+F63-F10</f>
        <v>241736.65000000596</v>
      </c>
      <c r="G88" s="77">
        <f>+G63-G10</f>
        <v>294977</v>
      </c>
      <c r="H88" s="78">
        <f>+H63-H10</f>
        <v>0</v>
      </c>
    </row>
    <row r="89" spans="1:8" ht="9.75" customHeight="1" x14ac:dyDescent="0.2">
      <c r="A89" s="42"/>
      <c r="B89" s="79"/>
      <c r="C89" s="79"/>
      <c r="D89" s="79"/>
      <c r="E89" s="69"/>
      <c r="F89" s="80"/>
      <c r="G89" s="80"/>
      <c r="H89" s="80"/>
    </row>
    <row r="90" spans="1:8" ht="14.25" customHeight="1" x14ac:dyDescent="0.2"/>
    <row r="91" spans="1:8" ht="15" customHeight="1" x14ac:dyDescent="0.2">
      <c r="B91" s="81" t="s">
        <v>350</v>
      </c>
      <c r="C91" s="81"/>
      <c r="D91" s="81"/>
      <c r="E91" s="81"/>
      <c r="F91" s="82"/>
      <c r="G91" s="83"/>
      <c r="H91" s="15"/>
    </row>
    <row r="92" spans="1:8" ht="15" customHeight="1" x14ac:dyDescent="0.2">
      <c r="F92" s="19"/>
      <c r="G92" s="84"/>
      <c r="H92" s="15"/>
    </row>
    <row r="93" spans="1:8" ht="15" customHeight="1" x14ac:dyDescent="0.2">
      <c r="B93" s="81" t="s">
        <v>351</v>
      </c>
      <c r="C93" s="81"/>
      <c r="D93" s="81"/>
      <c r="E93" s="81"/>
      <c r="F93" s="82"/>
      <c r="G93" s="83"/>
      <c r="H93" s="15"/>
    </row>
    <row r="94" spans="1:8" ht="15" customHeight="1" x14ac:dyDescent="0.2">
      <c r="F94" s="85"/>
      <c r="G94" s="84"/>
      <c r="H94" s="86"/>
    </row>
    <row r="95" spans="1:8" ht="15" customHeight="1" x14ac:dyDescent="0.2">
      <c r="B95" s="81" t="s">
        <v>342</v>
      </c>
      <c r="C95" s="81"/>
      <c r="D95" s="81"/>
      <c r="E95" s="81"/>
      <c r="F95" s="82"/>
      <c r="G95" s="83"/>
      <c r="H95" s="15"/>
    </row>
    <row r="96" spans="1:8" x14ac:dyDescent="0.2">
      <c r="G96" s="84"/>
    </row>
  </sheetData>
  <mergeCells count="9">
    <mergeCell ref="C8:D8"/>
    <mergeCell ref="B10:E10"/>
    <mergeCell ref="B63:E63"/>
    <mergeCell ref="C86:E86"/>
    <mergeCell ref="B1:E1"/>
    <mergeCell ref="B2:E2"/>
    <mergeCell ref="A4:H4"/>
    <mergeCell ref="A6:H6"/>
    <mergeCell ref="A7:H7"/>
  </mergeCells>
  <phoneticPr fontId="1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6" orientation="portrait" horizontalDpi="300" verticalDpi="300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74"/>
  <sheetViews>
    <sheetView topLeftCell="A13" zoomScaleNormal="100" workbookViewId="0">
      <selection activeCell="H27" sqref="H27"/>
    </sheetView>
  </sheetViews>
  <sheetFormatPr defaultColWidth="9.28515625" defaultRowHeight="12.75" x14ac:dyDescent="0.2"/>
  <cols>
    <col min="1" max="1" width="3.28515625" style="15" customWidth="1"/>
    <col min="2" max="2" width="38.42578125" style="15" customWidth="1"/>
    <col min="3" max="3" width="12.5703125" style="15" customWidth="1"/>
    <col min="4" max="4" width="2.5703125" style="15" customWidth="1"/>
    <col min="5" max="5" width="4" style="15" hidden="1" customWidth="1"/>
    <col min="6" max="6" width="3.28515625" style="15" customWidth="1"/>
    <col min="7" max="7" width="38.42578125" style="15" customWidth="1"/>
    <col min="8" max="8" width="12.5703125" style="15" customWidth="1"/>
    <col min="9" max="9" width="0" style="15" hidden="1" customWidth="1"/>
    <col min="10" max="10" width="9.42578125" style="15" customWidth="1"/>
    <col min="11" max="16384" width="9.28515625" style="15"/>
  </cols>
  <sheetData>
    <row r="1" spans="1:8" x14ac:dyDescent="0.2">
      <c r="A1" s="257" t="s">
        <v>0</v>
      </c>
      <c r="B1" s="257"/>
      <c r="G1" s="19" t="s">
        <v>29</v>
      </c>
    </row>
    <row r="2" spans="1:8" x14ac:dyDescent="0.2">
      <c r="A2" s="257" t="s">
        <v>126</v>
      </c>
      <c r="B2" s="257"/>
      <c r="G2" s="19" t="s">
        <v>132</v>
      </c>
      <c r="H2" s="20">
        <f>'P1 - Přehled'!H2</f>
        <v>1421</v>
      </c>
    </row>
    <row r="3" spans="1:8" x14ac:dyDescent="0.2">
      <c r="H3" s="19"/>
    </row>
    <row r="4" spans="1:8" x14ac:dyDescent="0.2">
      <c r="B4" s="254" t="s">
        <v>296</v>
      </c>
      <c r="C4" s="254"/>
      <c r="D4" s="254"/>
      <c r="E4" s="254"/>
      <c r="F4" s="254"/>
      <c r="G4" s="254"/>
      <c r="H4" s="254"/>
    </row>
    <row r="5" spans="1:8" x14ac:dyDescent="0.2">
      <c r="B5" s="21"/>
      <c r="C5" s="183"/>
      <c r="D5" s="183"/>
      <c r="E5" s="183"/>
      <c r="F5" s="183"/>
      <c r="G5" s="183"/>
      <c r="H5" s="183"/>
    </row>
    <row r="6" spans="1:8" x14ac:dyDescent="0.2">
      <c r="A6" s="253"/>
      <c r="B6" s="257"/>
      <c r="C6" s="257"/>
      <c r="D6" s="257"/>
      <c r="E6" s="257"/>
      <c r="F6" s="257"/>
      <c r="G6" s="257"/>
      <c r="H6" s="257"/>
    </row>
    <row r="7" spans="1:8" ht="41.25" customHeight="1" x14ac:dyDescent="0.2">
      <c r="A7" s="255" t="str">
        <f>'P1 - Přehled'!A6:H6</f>
        <v>Střední průmyslová škola strojní a elektrotechnická a Vyšší odborná škola, Liberec 1, Masarykova 3, příspěvková organizace</v>
      </c>
      <c r="B7" s="255"/>
      <c r="C7" s="255"/>
      <c r="D7" s="255"/>
      <c r="E7" s="255"/>
      <c r="F7" s="255"/>
      <c r="G7" s="255"/>
      <c r="H7" s="255"/>
    </row>
    <row r="9" spans="1:8" ht="13.5" thickBot="1" x14ac:dyDescent="0.25">
      <c r="B9" s="21" t="s">
        <v>30</v>
      </c>
      <c r="C9" s="19" t="s">
        <v>125</v>
      </c>
      <c r="G9" s="21" t="s">
        <v>41</v>
      </c>
      <c r="H9" s="194" t="s">
        <v>125</v>
      </c>
    </row>
    <row r="10" spans="1:8" x14ac:dyDescent="0.2">
      <c r="A10" s="195">
        <v>1</v>
      </c>
      <c r="B10" s="17" t="s">
        <v>31</v>
      </c>
      <c r="C10" s="161">
        <v>350000</v>
      </c>
      <c r="D10" s="196"/>
      <c r="E10" s="196"/>
      <c r="F10" s="197">
        <v>37</v>
      </c>
      <c r="G10" s="198" t="s">
        <v>110</v>
      </c>
      <c r="H10" s="199">
        <v>11176250</v>
      </c>
    </row>
    <row r="11" spans="1:8" x14ac:dyDescent="0.2">
      <c r="A11" s="108">
        <v>2</v>
      </c>
      <c r="B11" s="51" t="s">
        <v>32</v>
      </c>
      <c r="C11" s="112">
        <v>9279550</v>
      </c>
      <c r="D11" s="196"/>
      <c r="E11" s="196"/>
      <c r="F11" s="200"/>
      <c r="G11" s="201" t="s">
        <v>282</v>
      </c>
      <c r="H11" s="202"/>
    </row>
    <row r="12" spans="1:8" x14ac:dyDescent="0.2">
      <c r="A12" s="108">
        <v>3</v>
      </c>
      <c r="B12" s="51" t="s">
        <v>289</v>
      </c>
      <c r="C12" s="112">
        <v>73019374</v>
      </c>
      <c r="D12" s="196"/>
      <c r="E12" s="196"/>
      <c r="F12" s="200">
        <v>38</v>
      </c>
      <c r="G12" s="203" t="s">
        <v>269</v>
      </c>
      <c r="H12" s="202">
        <v>0</v>
      </c>
    </row>
    <row r="13" spans="1:8" ht="15" customHeight="1" x14ac:dyDescent="0.2">
      <c r="A13" s="108">
        <v>4</v>
      </c>
      <c r="B13" s="51" t="s">
        <v>33</v>
      </c>
      <c r="C13" s="112">
        <v>1285000</v>
      </c>
      <c r="D13" s="196"/>
      <c r="E13" s="196"/>
      <c r="F13" s="33">
        <v>39</v>
      </c>
      <c r="G13" s="96" t="s">
        <v>252</v>
      </c>
      <c r="H13" s="47">
        <v>9966641</v>
      </c>
    </row>
    <row r="14" spans="1:8" x14ac:dyDescent="0.2">
      <c r="A14" s="108">
        <v>5</v>
      </c>
      <c r="B14" s="51" t="s">
        <v>34</v>
      </c>
      <c r="C14" s="112">
        <v>0</v>
      </c>
      <c r="D14" s="196"/>
      <c r="E14" s="196"/>
      <c r="F14" s="33">
        <v>40</v>
      </c>
      <c r="G14" s="51" t="s">
        <v>231</v>
      </c>
      <c r="H14" s="47"/>
    </row>
    <row r="15" spans="1:8" ht="25.5" x14ac:dyDescent="0.2">
      <c r="A15" s="108">
        <v>6</v>
      </c>
      <c r="B15" s="51" t="s">
        <v>239</v>
      </c>
      <c r="C15" s="112">
        <v>0</v>
      </c>
      <c r="D15" s="196"/>
      <c r="E15" s="196"/>
      <c r="F15" s="33">
        <v>41</v>
      </c>
      <c r="G15" s="96" t="s">
        <v>257</v>
      </c>
      <c r="H15" s="47">
        <v>0</v>
      </c>
    </row>
    <row r="16" spans="1:8" x14ac:dyDescent="0.2">
      <c r="A16" s="108">
        <v>7</v>
      </c>
      <c r="B16" s="51" t="s">
        <v>35</v>
      </c>
      <c r="C16" s="112">
        <v>4486601</v>
      </c>
      <c r="D16" s="196"/>
      <c r="E16" s="196"/>
      <c r="F16" s="128"/>
      <c r="G16" s="51"/>
      <c r="H16" s="204"/>
    </row>
    <row r="17" spans="1:14" x14ac:dyDescent="0.2">
      <c r="A17" s="108">
        <v>8</v>
      </c>
      <c r="B17" s="205" t="s">
        <v>357</v>
      </c>
      <c r="C17" s="68">
        <f>SUM(C10:C16)</f>
        <v>88420525</v>
      </c>
      <c r="D17" s="196"/>
      <c r="E17" s="196"/>
      <c r="F17" s="33">
        <v>42</v>
      </c>
      <c r="G17" s="96" t="s">
        <v>231</v>
      </c>
      <c r="H17" s="47">
        <v>335000</v>
      </c>
    </row>
    <row r="18" spans="1:14" x14ac:dyDescent="0.2">
      <c r="A18" s="108"/>
      <c r="B18" s="205"/>
      <c r="C18" s="112"/>
      <c r="D18" s="196"/>
      <c r="E18" s="196"/>
      <c r="F18" s="33">
        <v>43</v>
      </c>
      <c r="G18" s="96" t="s">
        <v>253</v>
      </c>
      <c r="H18" s="47">
        <v>0</v>
      </c>
    </row>
    <row r="19" spans="1:14" x14ac:dyDescent="0.2">
      <c r="A19" s="108">
        <v>9</v>
      </c>
      <c r="B19" s="51" t="s">
        <v>278</v>
      </c>
      <c r="C19" s="112">
        <v>9279550</v>
      </c>
      <c r="D19" s="196"/>
      <c r="E19" s="196"/>
      <c r="F19" s="33">
        <v>44</v>
      </c>
      <c r="G19" s="51" t="s">
        <v>236</v>
      </c>
      <c r="H19" s="47">
        <v>235982</v>
      </c>
    </row>
    <row r="20" spans="1:14" x14ac:dyDescent="0.2">
      <c r="A20" s="108">
        <v>10</v>
      </c>
      <c r="B20" s="51" t="s">
        <v>13</v>
      </c>
      <c r="C20" s="206">
        <f>'P6 - Mzdy'!G17:G17</f>
        <v>63052733</v>
      </c>
      <c r="D20" s="196"/>
      <c r="E20" s="196"/>
      <c r="F20" s="33">
        <v>45</v>
      </c>
      <c r="G20" s="96" t="s">
        <v>270</v>
      </c>
      <c r="H20" s="204">
        <v>0</v>
      </c>
    </row>
    <row r="21" spans="1:14" x14ac:dyDescent="0.2">
      <c r="A21" s="108">
        <v>11</v>
      </c>
      <c r="B21" s="51" t="s">
        <v>277</v>
      </c>
      <c r="C21" s="207">
        <v>9966641</v>
      </c>
      <c r="D21" s="196"/>
      <c r="E21" s="196"/>
      <c r="F21" s="33">
        <v>46</v>
      </c>
      <c r="G21" s="205" t="s">
        <v>108</v>
      </c>
      <c r="H21" s="41">
        <f>H10+H17+H18+H20+H19</f>
        <v>11747232</v>
      </c>
    </row>
    <row r="22" spans="1:14" x14ac:dyDescent="0.2">
      <c r="A22" s="108">
        <v>12</v>
      </c>
      <c r="B22" s="51" t="s">
        <v>279</v>
      </c>
      <c r="C22" s="207">
        <v>1635000</v>
      </c>
      <c r="D22" s="196"/>
      <c r="E22" s="196"/>
      <c r="F22" s="128"/>
      <c r="G22" s="51"/>
      <c r="H22" s="204"/>
    </row>
    <row r="23" spans="1:14" x14ac:dyDescent="0.2">
      <c r="A23" s="108">
        <v>13</v>
      </c>
      <c r="B23" s="51" t="s">
        <v>40</v>
      </c>
      <c r="C23" s="112">
        <v>4486601</v>
      </c>
      <c r="D23" s="196"/>
      <c r="E23" s="196"/>
      <c r="F23" s="33">
        <v>47</v>
      </c>
      <c r="G23" s="51" t="s">
        <v>105</v>
      </c>
      <c r="H23" s="47">
        <v>0</v>
      </c>
      <c r="N23" s="1"/>
    </row>
    <row r="24" spans="1:14" ht="25.5" x14ac:dyDescent="0.2">
      <c r="A24" s="108">
        <v>14</v>
      </c>
      <c r="B24" s="96" t="s">
        <v>265</v>
      </c>
      <c r="C24" s="112" t="s">
        <v>341</v>
      </c>
      <c r="D24" s="196"/>
      <c r="E24" s="196"/>
      <c r="F24" s="33">
        <v>48</v>
      </c>
      <c r="G24" s="51" t="s">
        <v>106</v>
      </c>
      <c r="H24" s="208">
        <f>'P4 - Investice'!E52</f>
        <v>0</v>
      </c>
    </row>
    <row r="25" spans="1:14" x14ac:dyDescent="0.2">
      <c r="A25" s="108"/>
      <c r="B25" s="51"/>
      <c r="C25" s="112"/>
      <c r="D25" s="196"/>
      <c r="E25" s="196"/>
      <c r="F25" s="33">
        <v>49</v>
      </c>
      <c r="G25" s="51" t="s">
        <v>284</v>
      </c>
      <c r="H25" s="47">
        <v>0</v>
      </c>
    </row>
    <row r="26" spans="1:14" x14ac:dyDescent="0.2">
      <c r="A26" s="108">
        <v>15</v>
      </c>
      <c r="B26" s="205" t="s">
        <v>120</v>
      </c>
      <c r="C26" s="68">
        <f>SUM(C19:C24)</f>
        <v>88420525</v>
      </c>
      <c r="D26" s="196"/>
      <c r="E26" s="196"/>
      <c r="F26" s="33">
        <v>50</v>
      </c>
      <c r="G26" s="96" t="s">
        <v>254</v>
      </c>
      <c r="H26" s="208">
        <f>'P4 - Investice'!C52</f>
        <v>1150000</v>
      </c>
    </row>
    <row r="27" spans="1:14" x14ac:dyDescent="0.2">
      <c r="A27" s="113"/>
      <c r="B27" s="209"/>
      <c r="C27" s="112"/>
      <c r="D27" s="196"/>
      <c r="E27" s="196"/>
      <c r="F27" s="33">
        <v>51</v>
      </c>
      <c r="G27" s="96" t="s">
        <v>266</v>
      </c>
      <c r="H27" s="208">
        <v>335000</v>
      </c>
    </row>
    <row r="28" spans="1:14" ht="25.5" customHeight="1" x14ac:dyDescent="0.2">
      <c r="A28" s="210">
        <v>16</v>
      </c>
      <c r="B28" s="205" t="s">
        <v>235</v>
      </c>
      <c r="C28" s="68">
        <f>+C17-C26</f>
        <v>0</v>
      </c>
      <c r="D28" s="196"/>
      <c r="E28" s="196"/>
      <c r="F28" s="33">
        <v>52</v>
      </c>
      <c r="G28" s="211" t="s">
        <v>273</v>
      </c>
      <c r="H28" s="212">
        <v>0</v>
      </c>
    </row>
    <row r="29" spans="1:14" ht="13.5" thickBot="1" x14ac:dyDescent="0.25">
      <c r="A29" s="213"/>
      <c r="B29" s="214"/>
      <c r="C29" s="172"/>
      <c r="D29" s="196"/>
      <c r="E29" s="196"/>
      <c r="F29" s="215">
        <v>53</v>
      </c>
      <c r="G29" s="96" t="s">
        <v>230</v>
      </c>
      <c r="H29" s="47">
        <f>H12</f>
        <v>0</v>
      </c>
    </row>
    <row r="30" spans="1:14" ht="25.5" x14ac:dyDescent="0.2">
      <c r="A30" s="69"/>
      <c r="B30" s="69"/>
      <c r="C30" s="80"/>
      <c r="D30" s="196"/>
      <c r="E30" s="196"/>
      <c r="F30" s="33">
        <v>54</v>
      </c>
      <c r="G30" s="216" t="s">
        <v>271</v>
      </c>
      <c r="H30" s="217">
        <f>'P4 - Investice'!D52</f>
        <v>0</v>
      </c>
      <c r="N30" s="241"/>
    </row>
    <row r="31" spans="1:14" ht="26.25" thickBot="1" x14ac:dyDescent="0.25">
      <c r="B31" s="21" t="s">
        <v>261</v>
      </c>
      <c r="C31" s="19" t="s">
        <v>125</v>
      </c>
      <c r="D31" s="196"/>
      <c r="E31" s="196"/>
      <c r="F31" s="33">
        <v>55</v>
      </c>
      <c r="G31" s="96" t="s">
        <v>256</v>
      </c>
      <c r="H31" s="47">
        <v>9966641</v>
      </c>
      <c r="N31" s="241"/>
    </row>
    <row r="32" spans="1:14" ht="15" x14ac:dyDescent="0.2">
      <c r="A32" s="218">
        <v>17</v>
      </c>
      <c r="B32" s="219" t="s">
        <v>110</v>
      </c>
      <c r="C32" s="220">
        <v>994417</v>
      </c>
      <c r="D32" s="196"/>
      <c r="E32" s="196"/>
      <c r="F32" s="33">
        <v>56</v>
      </c>
      <c r="G32" s="205" t="s">
        <v>107</v>
      </c>
      <c r="H32" s="41">
        <f>SUM(H23:H31)</f>
        <v>11451641</v>
      </c>
      <c r="N32" s="241"/>
    </row>
    <row r="33" spans="1:14" ht="13.5" customHeight="1" x14ac:dyDescent="0.2">
      <c r="A33" s="221">
        <v>18</v>
      </c>
      <c r="B33" s="222" t="s">
        <v>233</v>
      </c>
      <c r="C33" s="202">
        <v>0</v>
      </c>
      <c r="D33" s="196"/>
      <c r="E33" s="196"/>
      <c r="F33" s="33"/>
      <c r="G33" s="205"/>
      <c r="H33" s="41"/>
      <c r="N33" s="241"/>
    </row>
    <row r="34" spans="1:14" ht="15" x14ac:dyDescent="0.2">
      <c r="A34" s="221">
        <v>19</v>
      </c>
      <c r="B34" s="222" t="s">
        <v>290</v>
      </c>
      <c r="C34" s="202">
        <v>63910</v>
      </c>
      <c r="D34" s="196"/>
      <c r="E34" s="196"/>
      <c r="F34" s="33">
        <v>57</v>
      </c>
      <c r="G34" s="205" t="s">
        <v>109</v>
      </c>
      <c r="H34" s="41">
        <f>H21-H32</f>
        <v>295591</v>
      </c>
      <c r="N34" s="241"/>
    </row>
    <row r="35" spans="1:14" x14ac:dyDescent="0.2">
      <c r="A35" s="221"/>
      <c r="B35" s="222"/>
      <c r="C35" s="202"/>
      <c r="D35" s="196"/>
      <c r="E35" s="196"/>
      <c r="F35" s="128"/>
      <c r="G35" s="51"/>
      <c r="H35" s="204"/>
    </row>
    <row r="36" spans="1:14" ht="25.5" x14ac:dyDescent="0.2">
      <c r="A36" s="223">
        <v>20</v>
      </c>
      <c r="B36" s="65" t="s">
        <v>111</v>
      </c>
      <c r="C36" s="47">
        <v>855000</v>
      </c>
      <c r="D36" s="196"/>
      <c r="E36" s="196"/>
      <c r="F36" s="33">
        <v>58</v>
      </c>
      <c r="G36" s="96" t="s">
        <v>255</v>
      </c>
      <c r="H36" s="47">
        <v>0</v>
      </c>
    </row>
    <row r="37" spans="1:14" x14ac:dyDescent="0.2">
      <c r="A37" s="223">
        <v>21</v>
      </c>
      <c r="B37" s="65" t="s">
        <v>112</v>
      </c>
      <c r="C37" s="47">
        <v>0</v>
      </c>
      <c r="D37" s="196"/>
      <c r="E37" s="196"/>
      <c r="F37" s="33"/>
      <c r="G37" s="51"/>
      <c r="H37" s="47"/>
    </row>
    <row r="38" spans="1:14" x14ac:dyDescent="0.2">
      <c r="A38" s="223">
        <v>22</v>
      </c>
      <c r="B38" s="65" t="s">
        <v>232</v>
      </c>
      <c r="C38" s="47">
        <v>0</v>
      </c>
      <c r="D38" s="196"/>
      <c r="E38" s="196"/>
      <c r="F38" s="33">
        <v>59</v>
      </c>
      <c r="G38" s="205" t="s">
        <v>283</v>
      </c>
      <c r="H38" s="41">
        <f>H34-H15-H36</f>
        <v>295591</v>
      </c>
    </row>
    <row r="39" spans="1:14" ht="39" thickBot="1" x14ac:dyDescent="0.25">
      <c r="A39" s="223">
        <v>23</v>
      </c>
      <c r="B39" s="211" t="s">
        <v>264</v>
      </c>
      <c r="C39" s="47">
        <v>0</v>
      </c>
      <c r="D39" s="224"/>
      <c r="E39" s="224"/>
      <c r="F39" s="225"/>
      <c r="G39" s="226"/>
      <c r="H39" s="227"/>
    </row>
    <row r="40" spans="1:14" x14ac:dyDescent="0.2">
      <c r="A40" s="223">
        <v>24</v>
      </c>
      <c r="B40" s="211" t="s">
        <v>276</v>
      </c>
      <c r="C40" s="47">
        <v>838000</v>
      </c>
      <c r="D40" s="224"/>
      <c r="E40" s="224"/>
      <c r="F40" s="42"/>
      <c r="G40" s="70"/>
      <c r="H40" s="80"/>
    </row>
    <row r="41" spans="1:14" ht="25.5" x14ac:dyDescent="0.2">
      <c r="A41" s="223">
        <v>25</v>
      </c>
      <c r="B41" s="211" t="s">
        <v>113</v>
      </c>
      <c r="C41" s="47">
        <v>0</v>
      </c>
      <c r="D41" s="224"/>
      <c r="E41" s="224"/>
    </row>
    <row r="42" spans="1:14" x14ac:dyDescent="0.2">
      <c r="A42" s="223">
        <v>26</v>
      </c>
      <c r="B42" s="65" t="s">
        <v>114</v>
      </c>
      <c r="C42" s="47">
        <v>0</v>
      </c>
      <c r="D42" s="224"/>
      <c r="E42" s="224"/>
    </row>
    <row r="43" spans="1:14" ht="13.5" thickBot="1" x14ac:dyDescent="0.25">
      <c r="A43" s="223">
        <v>27</v>
      </c>
      <c r="B43" s="211" t="s">
        <v>119</v>
      </c>
      <c r="C43" s="47">
        <v>0</v>
      </c>
      <c r="D43" s="196"/>
      <c r="E43" s="196"/>
      <c r="F43" s="196"/>
      <c r="G43" s="228" t="s">
        <v>42</v>
      </c>
      <c r="H43" s="194" t="s">
        <v>125</v>
      </c>
    </row>
    <row r="44" spans="1:14" ht="14.25" customHeight="1" x14ac:dyDescent="0.2">
      <c r="A44" s="223">
        <v>28</v>
      </c>
      <c r="B44" s="67" t="s">
        <v>104</v>
      </c>
      <c r="C44" s="41">
        <f>SUM(C36:C43)</f>
        <v>1693000</v>
      </c>
      <c r="D44" s="196"/>
      <c r="E44" s="196"/>
      <c r="F44" s="218">
        <v>60</v>
      </c>
      <c r="G44" s="229" t="s">
        <v>110</v>
      </c>
      <c r="H44" s="220">
        <v>479774</v>
      </c>
    </row>
    <row r="45" spans="1:14" x14ac:dyDescent="0.2">
      <c r="A45" s="223"/>
      <c r="B45" s="69"/>
      <c r="C45" s="204"/>
      <c r="D45" s="196"/>
      <c r="E45" s="196"/>
      <c r="F45" s="128"/>
      <c r="G45" s="51"/>
      <c r="H45" s="204"/>
    </row>
    <row r="46" spans="1:14" x14ac:dyDescent="0.2">
      <c r="A46" s="223">
        <v>29</v>
      </c>
      <c r="B46" s="65" t="s">
        <v>38</v>
      </c>
      <c r="C46" s="208">
        <f>'P4 - Investice'!C21</f>
        <v>1233000</v>
      </c>
      <c r="D46" s="196"/>
      <c r="E46" s="196"/>
      <c r="F46" s="221">
        <v>61</v>
      </c>
      <c r="G46" s="230" t="s">
        <v>237</v>
      </c>
      <c r="H46" s="202">
        <v>58995</v>
      </c>
    </row>
    <row r="47" spans="1:14" x14ac:dyDescent="0.2">
      <c r="A47" s="223">
        <v>30</v>
      </c>
      <c r="B47" s="65" t="s">
        <v>37</v>
      </c>
      <c r="C47" s="208">
        <f>'P4 - Investice'!C16</f>
        <v>0</v>
      </c>
      <c r="D47" s="224"/>
      <c r="E47" s="224"/>
      <c r="F47" s="223">
        <v>62</v>
      </c>
      <c r="G47" s="40" t="s">
        <v>115</v>
      </c>
      <c r="H47" s="41">
        <f>SUM(H46:H46)</f>
        <v>58995</v>
      </c>
    </row>
    <row r="48" spans="1:14" x14ac:dyDescent="0.2">
      <c r="A48" s="223">
        <v>31</v>
      </c>
      <c r="B48" s="65" t="s">
        <v>250</v>
      </c>
      <c r="C48" s="47"/>
      <c r="D48" s="196"/>
      <c r="E48" s="196"/>
      <c r="F48" s="231"/>
      <c r="G48" s="46"/>
      <c r="H48" s="47"/>
    </row>
    <row r="49" spans="1:11" x14ac:dyDescent="0.2">
      <c r="A49" s="223">
        <v>32</v>
      </c>
      <c r="B49" s="65" t="s">
        <v>251</v>
      </c>
      <c r="C49" s="47">
        <v>369000</v>
      </c>
      <c r="D49" s="196"/>
      <c r="E49" s="196"/>
      <c r="F49" s="128"/>
      <c r="G49" s="51"/>
      <c r="H49" s="204"/>
      <c r="I49" s="69"/>
      <c r="J49" s="69"/>
      <c r="K49" s="69"/>
    </row>
    <row r="50" spans="1:11" x14ac:dyDescent="0.2">
      <c r="A50" s="223">
        <v>33</v>
      </c>
      <c r="B50" s="65" t="s">
        <v>36</v>
      </c>
      <c r="C50" s="208">
        <f>'P4 - Investice'!C9</f>
        <v>0</v>
      </c>
      <c r="D50" s="196"/>
      <c r="E50" s="196"/>
      <c r="F50" s="223">
        <v>63</v>
      </c>
      <c r="G50" s="46" t="s">
        <v>43</v>
      </c>
      <c r="H50" s="47">
        <v>0</v>
      </c>
      <c r="I50" s="69"/>
      <c r="J50" s="69"/>
      <c r="K50" s="69"/>
    </row>
    <row r="51" spans="1:11" x14ac:dyDescent="0.2">
      <c r="A51" s="223">
        <v>34</v>
      </c>
      <c r="B51" s="65" t="s">
        <v>39</v>
      </c>
      <c r="C51" s="47"/>
      <c r="D51" s="232"/>
      <c r="E51" s="232"/>
      <c r="F51" s="223">
        <v>64</v>
      </c>
      <c r="G51" s="46" t="s">
        <v>44</v>
      </c>
      <c r="H51" s="47">
        <v>0</v>
      </c>
      <c r="I51" s="69"/>
      <c r="J51" s="69"/>
      <c r="K51" s="69"/>
    </row>
    <row r="52" spans="1:11" x14ac:dyDescent="0.2">
      <c r="A52" s="223">
        <v>35</v>
      </c>
      <c r="B52" s="67" t="s">
        <v>118</v>
      </c>
      <c r="C52" s="41">
        <f>SUM(C46:C51)</f>
        <v>1602000</v>
      </c>
      <c r="D52" s="232"/>
      <c r="E52" s="232"/>
      <c r="F52" s="223">
        <v>65</v>
      </c>
      <c r="G52" s="40" t="s">
        <v>107</v>
      </c>
      <c r="H52" s="233">
        <f>SUM(H50:H51)</f>
        <v>0</v>
      </c>
      <c r="I52" s="69"/>
      <c r="J52" s="69"/>
      <c r="K52" s="69"/>
    </row>
    <row r="53" spans="1:11" x14ac:dyDescent="0.2">
      <c r="A53" s="234"/>
      <c r="B53" s="80"/>
      <c r="C53" s="47"/>
      <c r="D53" s="232"/>
      <c r="E53" s="232"/>
      <c r="F53" s="231"/>
      <c r="G53" s="46"/>
      <c r="H53" s="47"/>
      <c r="I53" s="69"/>
      <c r="J53" s="69"/>
      <c r="K53" s="69"/>
    </row>
    <row r="54" spans="1:11" x14ac:dyDescent="0.2">
      <c r="A54" s="223">
        <v>36</v>
      </c>
      <c r="B54" s="67" t="s">
        <v>109</v>
      </c>
      <c r="C54" s="41">
        <f>+C32+C44-C52</f>
        <v>1085417</v>
      </c>
      <c r="D54" s="232"/>
      <c r="E54" s="232"/>
      <c r="F54" s="223">
        <v>66</v>
      </c>
      <c r="G54" s="40" t="s">
        <v>109</v>
      </c>
      <c r="H54" s="41">
        <f>+H44+H47-H52</f>
        <v>538769</v>
      </c>
      <c r="I54" s="69"/>
      <c r="J54" s="69"/>
      <c r="K54" s="69"/>
    </row>
    <row r="55" spans="1:11" ht="13.5" thickBot="1" x14ac:dyDescent="0.25">
      <c r="A55" s="235"/>
      <c r="B55" s="236"/>
      <c r="C55" s="78"/>
      <c r="D55" s="232"/>
      <c r="E55" s="232"/>
      <c r="F55" s="237"/>
      <c r="G55" s="238"/>
      <c r="H55" s="239"/>
      <c r="I55" s="69"/>
      <c r="J55" s="69"/>
      <c r="K55" s="69"/>
    </row>
    <row r="56" spans="1:11" x14ac:dyDescent="0.2">
      <c r="D56" s="196"/>
      <c r="E56" s="196"/>
    </row>
    <row r="57" spans="1:11" x14ac:dyDescent="0.2">
      <c r="C57" s="196"/>
      <c r="D57" s="232"/>
      <c r="E57" s="232"/>
    </row>
    <row r="58" spans="1:11" x14ac:dyDescent="0.2">
      <c r="A58" s="81" t="s">
        <v>338</v>
      </c>
      <c r="B58" s="81"/>
      <c r="C58" s="81"/>
      <c r="D58" s="81"/>
      <c r="E58" s="81"/>
      <c r="G58" s="82"/>
      <c r="H58" s="83"/>
    </row>
    <row r="59" spans="1:11" ht="15" customHeight="1" x14ac:dyDescent="0.2">
      <c r="G59" s="19"/>
      <c r="H59" s="19"/>
    </row>
    <row r="60" spans="1:11" ht="15" customHeight="1" x14ac:dyDescent="0.2">
      <c r="A60" s="81" t="s">
        <v>339</v>
      </c>
      <c r="B60" s="81"/>
      <c r="C60" s="81"/>
      <c r="D60" s="81"/>
      <c r="G60" s="82"/>
      <c r="H60" s="83"/>
    </row>
    <row r="61" spans="1:11" ht="15" customHeight="1" x14ac:dyDescent="0.2">
      <c r="G61" s="85"/>
      <c r="H61" s="19"/>
    </row>
    <row r="62" spans="1:11" ht="15" customHeight="1" x14ac:dyDescent="0.2">
      <c r="A62" s="81" t="s">
        <v>340</v>
      </c>
      <c r="B62" s="81"/>
      <c r="C62" s="81"/>
      <c r="D62" s="81"/>
      <c r="G62" s="82"/>
      <c r="H62" s="83"/>
    </row>
    <row r="63" spans="1:11" ht="15" customHeight="1" x14ac:dyDescent="0.2">
      <c r="H63" s="19"/>
    </row>
    <row r="64" spans="1:11" ht="15" customHeight="1" x14ac:dyDescent="0.2">
      <c r="A64" s="86"/>
      <c r="H64" s="81"/>
    </row>
    <row r="65" spans="1:8" ht="15" customHeight="1" x14ac:dyDescent="0.2">
      <c r="A65" s="240"/>
      <c r="B65" s="16"/>
      <c r="C65" s="240"/>
      <c r="H65" s="81"/>
    </row>
    <row r="66" spans="1:8" ht="17.25" customHeight="1" x14ac:dyDescent="0.2">
      <c r="B66" s="240"/>
      <c r="C66" s="240"/>
    </row>
    <row r="67" spans="1:8" x14ac:dyDescent="0.2">
      <c r="A67" s="257"/>
      <c r="B67" s="257"/>
    </row>
    <row r="69" spans="1:8" x14ac:dyDescent="0.2">
      <c r="A69" s="257"/>
      <c r="B69" s="257"/>
      <c r="D69" s="240"/>
      <c r="E69" s="240"/>
      <c r="F69" s="240"/>
      <c r="G69" s="240"/>
    </row>
    <row r="70" spans="1:8" ht="5.25" customHeight="1" x14ac:dyDescent="0.2">
      <c r="D70" s="240"/>
      <c r="E70" s="240"/>
    </row>
    <row r="71" spans="1:8" x14ac:dyDescent="0.2">
      <c r="A71" s="257"/>
      <c r="B71" s="257"/>
    </row>
    <row r="72" spans="1:8" ht="6" customHeight="1" x14ac:dyDescent="0.2"/>
    <row r="74" spans="1:8" ht="8.25" customHeight="1" x14ac:dyDescent="0.2"/>
  </sheetData>
  <mergeCells count="8">
    <mergeCell ref="A69:B69"/>
    <mergeCell ref="A71:B71"/>
    <mergeCell ref="A7:H7"/>
    <mergeCell ref="A1:B1"/>
    <mergeCell ref="A2:B2"/>
    <mergeCell ref="B4:H4"/>
    <mergeCell ref="A6:H6"/>
    <mergeCell ref="A67:B67"/>
  </mergeCells>
  <phoneticPr fontId="1" type="noConversion"/>
  <pageMargins left="0.78740157480314965" right="0.47244094488188981" top="0.70866141732283472" bottom="0.98425196850393704" header="0.51181102362204722" footer="0.51181102362204722"/>
  <pageSetup paperSize="9" scale="7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58"/>
  <sheetViews>
    <sheetView topLeftCell="A4" zoomScaleNormal="100" workbookViewId="0">
      <selection activeCell="J36" sqref="J36"/>
    </sheetView>
  </sheetViews>
  <sheetFormatPr defaultColWidth="9.28515625" defaultRowHeight="12.75" x14ac:dyDescent="0.2"/>
  <cols>
    <col min="1" max="1" width="3.42578125" style="15" customWidth="1"/>
    <col min="2" max="2" width="51.5703125" style="15" customWidth="1"/>
    <col min="3" max="3" width="4" style="15" customWidth="1"/>
    <col min="4" max="4" width="17.28515625" style="15" customWidth="1"/>
    <col min="5" max="5" width="7" style="15" customWidth="1"/>
    <col min="6" max="6" width="5.5703125" style="15" customWidth="1"/>
    <col min="7" max="7" width="0.28515625" style="15" customWidth="1"/>
    <col min="8" max="8" width="11" style="15" customWidth="1"/>
    <col min="9" max="16384" width="9.28515625" style="15"/>
  </cols>
  <sheetData>
    <row r="1" spans="1:8" x14ac:dyDescent="0.2">
      <c r="A1" s="81" t="s">
        <v>0</v>
      </c>
      <c r="B1" s="81"/>
      <c r="D1" s="19" t="s">
        <v>47</v>
      </c>
      <c r="E1" s="19"/>
    </row>
    <row r="2" spans="1:8" x14ac:dyDescent="0.2">
      <c r="A2" s="81" t="s">
        <v>126</v>
      </c>
      <c r="B2" s="81"/>
      <c r="D2" s="19" t="s">
        <v>132</v>
      </c>
      <c r="E2" s="20">
        <f>'P1 - Přehled'!H2</f>
        <v>1421</v>
      </c>
    </row>
    <row r="4" spans="1:8" x14ac:dyDescent="0.2">
      <c r="A4" s="254" t="s">
        <v>292</v>
      </c>
      <c r="B4" s="254"/>
      <c r="C4" s="254"/>
      <c r="D4" s="254"/>
      <c r="E4" s="254"/>
    </row>
    <row r="5" spans="1:8" x14ac:dyDescent="0.2">
      <c r="A5" s="262" t="s">
        <v>247</v>
      </c>
      <c r="B5" s="263"/>
      <c r="C5" s="263"/>
      <c r="D5" s="263"/>
      <c r="E5" s="263"/>
    </row>
    <row r="6" spans="1:8" x14ac:dyDescent="0.2">
      <c r="A6" s="253"/>
      <c r="B6" s="257"/>
      <c r="C6" s="257"/>
      <c r="D6" s="257"/>
      <c r="E6" s="257"/>
      <c r="F6" s="257"/>
      <c r="G6" s="257"/>
      <c r="H6" s="257"/>
    </row>
    <row r="7" spans="1:8" ht="37.5" customHeight="1" x14ac:dyDescent="0.2">
      <c r="A7" s="255" t="str">
        <f>'P1 - Přehled'!A6:H6</f>
        <v>Střední průmyslová škola strojní a elektrotechnická a Vyšší odborná škola, Liberec 1, Masarykova 3, příspěvková organizace</v>
      </c>
      <c r="B7" s="255"/>
      <c r="C7" s="255"/>
      <c r="D7" s="255"/>
      <c r="E7" s="255"/>
      <c r="F7" s="137"/>
      <c r="G7" s="157"/>
      <c r="H7" s="137"/>
    </row>
    <row r="8" spans="1:8" x14ac:dyDescent="0.2">
      <c r="A8" s="253"/>
      <c r="B8" s="257"/>
      <c r="C8" s="257"/>
      <c r="D8" s="257"/>
      <c r="E8" s="257"/>
      <c r="F8" s="257"/>
      <c r="G8" s="257"/>
      <c r="H8" s="257"/>
    </row>
    <row r="9" spans="1:8" ht="13.5" thickBot="1" x14ac:dyDescent="0.25">
      <c r="A9" s="258" t="s">
        <v>48</v>
      </c>
      <c r="B9" s="258"/>
      <c r="C9" s="258"/>
      <c r="D9" s="19" t="s">
        <v>125</v>
      </c>
    </row>
    <row r="10" spans="1:8" x14ac:dyDescent="0.2">
      <c r="A10" s="158">
        <v>1</v>
      </c>
      <c r="B10" s="159" t="s">
        <v>49</v>
      </c>
      <c r="C10" s="160"/>
      <c r="D10" s="161">
        <v>855000</v>
      </c>
    </row>
    <row r="11" spans="1:8" x14ac:dyDescent="0.2">
      <c r="A11" s="162">
        <v>2</v>
      </c>
      <c r="B11" s="163" t="s">
        <v>50</v>
      </c>
      <c r="C11" s="164"/>
      <c r="D11" s="47">
        <v>7174550</v>
      </c>
    </row>
    <row r="12" spans="1:8" x14ac:dyDescent="0.2">
      <c r="A12" s="162"/>
      <c r="B12" s="163" t="s">
        <v>280</v>
      </c>
      <c r="C12" s="164"/>
      <c r="D12" s="47"/>
    </row>
    <row r="13" spans="1:8" x14ac:dyDescent="0.2">
      <c r="A13" s="162">
        <v>3</v>
      </c>
      <c r="B13" s="165" t="s">
        <v>287</v>
      </c>
      <c r="C13" s="164"/>
      <c r="D13" s="47">
        <v>56000</v>
      </c>
    </row>
    <row r="14" spans="1:8" x14ac:dyDescent="0.2">
      <c r="A14" s="162">
        <v>4</v>
      </c>
      <c r="B14" s="165" t="s">
        <v>54</v>
      </c>
      <c r="C14" s="164"/>
      <c r="D14" s="47">
        <v>10000</v>
      </c>
    </row>
    <row r="15" spans="1:8" x14ac:dyDescent="0.2">
      <c r="A15" s="162">
        <v>5</v>
      </c>
      <c r="B15" s="163" t="s">
        <v>121</v>
      </c>
      <c r="C15" s="164"/>
      <c r="D15" s="166">
        <v>85</v>
      </c>
    </row>
    <row r="16" spans="1:8" x14ac:dyDescent="0.2">
      <c r="A16" s="162">
        <v>6</v>
      </c>
      <c r="B16" s="163" t="s">
        <v>51</v>
      </c>
      <c r="C16" s="164"/>
      <c r="D16" s="47"/>
    </row>
    <row r="17" spans="1:4" x14ac:dyDescent="0.2">
      <c r="A17" s="162"/>
      <c r="B17" s="163"/>
      <c r="C17" s="164"/>
      <c r="D17" s="47"/>
    </row>
    <row r="18" spans="1:4" x14ac:dyDescent="0.2">
      <c r="A18" s="162">
        <v>7</v>
      </c>
      <c r="B18" s="163" t="s">
        <v>52</v>
      </c>
      <c r="C18" s="164"/>
      <c r="D18" s="47">
        <f>+'P2 - Bilance'!H32</f>
        <v>11451641</v>
      </c>
    </row>
    <row r="19" spans="1:4" x14ac:dyDescent="0.2">
      <c r="A19" s="162">
        <v>8</v>
      </c>
      <c r="B19" s="165" t="s">
        <v>355</v>
      </c>
      <c r="C19" s="164"/>
      <c r="D19" s="167"/>
    </row>
    <row r="20" spans="1:4" x14ac:dyDescent="0.2">
      <c r="A20" s="162">
        <v>9</v>
      </c>
      <c r="B20" s="165" t="s">
        <v>53</v>
      </c>
      <c r="C20" s="164"/>
      <c r="D20" s="47"/>
    </row>
    <row r="21" spans="1:4" x14ac:dyDescent="0.2">
      <c r="A21" s="162">
        <v>10</v>
      </c>
      <c r="B21" s="163" t="s">
        <v>281</v>
      </c>
      <c r="C21" s="164"/>
      <c r="D21" s="47">
        <v>1233000</v>
      </c>
    </row>
    <row r="22" spans="1:4" x14ac:dyDescent="0.2">
      <c r="A22" s="162"/>
      <c r="C22" s="164"/>
      <c r="D22" s="47"/>
    </row>
    <row r="23" spans="1:4" x14ac:dyDescent="0.2">
      <c r="A23" s="162" t="s">
        <v>274</v>
      </c>
      <c r="B23" s="163" t="s">
        <v>262</v>
      </c>
      <c r="C23" s="164"/>
      <c r="D23" s="168"/>
    </row>
    <row r="24" spans="1:4" x14ac:dyDescent="0.2">
      <c r="A24" s="162" t="s">
        <v>275</v>
      </c>
      <c r="B24" s="163"/>
      <c r="C24" s="164"/>
      <c r="D24" s="168"/>
    </row>
    <row r="25" spans="1:4" x14ac:dyDescent="0.2">
      <c r="A25" s="162" t="s">
        <v>285</v>
      </c>
      <c r="B25" s="163" t="s">
        <v>336</v>
      </c>
      <c r="C25" s="164"/>
      <c r="D25" s="168">
        <v>1250000</v>
      </c>
    </row>
    <row r="26" spans="1:4" x14ac:dyDescent="0.2">
      <c r="A26" s="169" t="s">
        <v>286</v>
      </c>
      <c r="B26" s="163"/>
      <c r="C26" s="164"/>
      <c r="D26" s="168"/>
    </row>
    <row r="27" spans="1:4" ht="13.5" thickBot="1" x14ac:dyDescent="0.25">
      <c r="A27" s="170">
        <v>13</v>
      </c>
      <c r="B27" s="171" t="s">
        <v>55</v>
      </c>
      <c r="C27" s="171"/>
      <c r="D27" s="172">
        <v>0</v>
      </c>
    </row>
    <row r="28" spans="1:4" x14ac:dyDescent="0.2">
      <c r="A28" s="173"/>
      <c r="B28" s="173"/>
      <c r="C28" s="173"/>
      <c r="D28" s="174"/>
    </row>
    <row r="29" spans="1:4" ht="13.5" thickBot="1" x14ac:dyDescent="0.25">
      <c r="A29" s="259" t="s">
        <v>272</v>
      </c>
      <c r="B29" s="259"/>
      <c r="C29" s="259"/>
      <c r="D29" s="175" t="s">
        <v>125</v>
      </c>
    </row>
    <row r="30" spans="1:4" x14ac:dyDescent="0.2">
      <c r="A30" s="176">
        <v>14</v>
      </c>
      <c r="B30" s="17" t="s">
        <v>337</v>
      </c>
      <c r="C30" s="160"/>
      <c r="D30" s="161">
        <v>56000</v>
      </c>
    </row>
    <row r="31" spans="1:4" x14ac:dyDescent="0.2">
      <c r="A31" s="162">
        <v>15</v>
      </c>
      <c r="B31" s="69"/>
      <c r="C31" s="164"/>
      <c r="D31" s="177"/>
    </row>
    <row r="32" spans="1:4" x14ac:dyDescent="0.2">
      <c r="A32" s="162">
        <v>16</v>
      </c>
      <c r="B32" s="178"/>
      <c r="C32" s="164"/>
      <c r="D32" s="112"/>
    </row>
    <row r="33" spans="1:10" x14ac:dyDescent="0.2">
      <c r="A33" s="162">
        <v>17</v>
      </c>
      <c r="B33" s="178"/>
      <c r="C33" s="164"/>
      <c r="D33" s="112"/>
    </row>
    <row r="34" spans="1:10" x14ac:dyDescent="0.2">
      <c r="A34" s="162">
        <v>18</v>
      </c>
      <c r="B34" s="178"/>
      <c r="C34" s="164"/>
      <c r="D34" s="112"/>
    </row>
    <row r="35" spans="1:10" x14ac:dyDescent="0.2">
      <c r="A35" s="162">
        <v>19</v>
      </c>
      <c r="B35" s="178"/>
      <c r="C35" s="164"/>
      <c r="D35" s="112"/>
    </row>
    <row r="36" spans="1:10" ht="15.75" thickBot="1" x14ac:dyDescent="0.25">
      <c r="A36" s="179">
        <v>20</v>
      </c>
      <c r="B36" s="180"/>
      <c r="C36" s="171"/>
      <c r="D36" s="172"/>
      <c r="J36" s="241"/>
    </row>
    <row r="37" spans="1:10" x14ac:dyDescent="0.2">
      <c r="A37" s="173"/>
      <c r="B37" s="174"/>
      <c r="C37" s="174"/>
      <c r="D37" s="174"/>
    </row>
    <row r="38" spans="1:10" ht="13.5" thickBot="1" x14ac:dyDescent="0.25">
      <c r="A38" s="173"/>
      <c r="B38" s="261" t="s">
        <v>56</v>
      </c>
      <c r="C38" s="261"/>
      <c r="D38" s="175" t="s">
        <v>125</v>
      </c>
    </row>
    <row r="39" spans="1:10" x14ac:dyDescent="0.2">
      <c r="A39" s="181">
        <v>21</v>
      </c>
      <c r="B39" s="182" t="s">
        <v>76</v>
      </c>
      <c r="C39" s="160"/>
      <c r="D39" s="161">
        <v>0</v>
      </c>
      <c r="E39" s="183"/>
    </row>
    <row r="40" spans="1:10" ht="15" customHeight="1" x14ac:dyDescent="0.2">
      <c r="A40" s="184">
        <v>22</v>
      </c>
      <c r="B40" s="185" t="s">
        <v>288</v>
      </c>
      <c r="C40" s="164"/>
      <c r="D40" s="186">
        <v>369000</v>
      </c>
      <c r="E40" s="81"/>
    </row>
    <row r="41" spans="1:10" ht="15" customHeight="1" x14ac:dyDescent="0.2">
      <c r="A41" s="162">
        <v>23</v>
      </c>
      <c r="B41" s="178" t="s">
        <v>263</v>
      </c>
      <c r="C41" s="164"/>
      <c r="D41" s="47"/>
    </row>
    <row r="42" spans="1:10" ht="15" customHeight="1" thickBot="1" x14ac:dyDescent="0.25">
      <c r="A42" s="187">
        <v>24</v>
      </c>
      <c r="B42" s="188" t="s">
        <v>128</v>
      </c>
      <c r="C42" s="171"/>
      <c r="D42" s="189"/>
      <c r="E42" s="81"/>
    </row>
    <row r="43" spans="1:10" ht="15" customHeight="1" x14ac:dyDescent="0.2">
      <c r="A43" s="173"/>
      <c r="B43" s="190"/>
      <c r="C43" s="174"/>
      <c r="D43" s="174"/>
    </row>
    <row r="44" spans="1:10" ht="15" customHeight="1" thickBot="1" x14ac:dyDescent="0.25">
      <c r="A44" s="260" t="s">
        <v>356</v>
      </c>
      <c r="B44" s="260"/>
      <c r="C44" s="260"/>
      <c r="D44" s="260"/>
      <c r="E44" s="81"/>
    </row>
    <row r="45" spans="1:10" ht="15" customHeight="1" x14ac:dyDescent="0.2">
      <c r="A45" s="176">
        <v>25</v>
      </c>
      <c r="B45" s="159" t="s">
        <v>300</v>
      </c>
      <c r="C45" s="160"/>
      <c r="D45" s="191"/>
    </row>
    <row r="46" spans="1:10" ht="15" customHeight="1" x14ac:dyDescent="0.2">
      <c r="A46" s="162">
        <v>26</v>
      </c>
      <c r="B46" s="185"/>
      <c r="C46" s="164"/>
      <c r="D46" s="111"/>
      <c r="E46" s="81"/>
    </row>
    <row r="47" spans="1:10" ht="13.5" thickBot="1" x14ac:dyDescent="0.25">
      <c r="A47" s="187">
        <v>27</v>
      </c>
      <c r="B47" s="192"/>
      <c r="C47" s="171"/>
      <c r="D47" s="193"/>
    </row>
    <row r="48" spans="1:10" x14ac:dyDescent="0.2">
      <c r="B48" s="183"/>
      <c r="C48" s="183"/>
      <c r="D48" s="183"/>
      <c r="E48" s="81"/>
    </row>
    <row r="49" spans="1:5" x14ac:dyDescent="0.2">
      <c r="A49" s="81" t="s">
        <v>338</v>
      </c>
      <c r="B49" s="81"/>
      <c r="C49" s="81"/>
      <c r="D49" s="81"/>
      <c r="E49" s="81"/>
    </row>
    <row r="51" spans="1:5" x14ac:dyDescent="0.2">
      <c r="A51" s="81" t="s">
        <v>339</v>
      </c>
      <c r="B51" s="81"/>
      <c r="C51" s="81"/>
      <c r="D51" s="81"/>
    </row>
    <row r="53" spans="1:5" x14ac:dyDescent="0.2">
      <c r="A53" s="81" t="s">
        <v>340</v>
      </c>
      <c r="B53" s="81"/>
      <c r="C53" s="81"/>
      <c r="D53" s="81"/>
    </row>
    <row r="55" spans="1:5" x14ac:dyDescent="0.2">
      <c r="A55" s="81"/>
      <c r="B55" s="81"/>
      <c r="C55" s="81"/>
      <c r="D55" s="81"/>
    </row>
    <row r="56" spans="1:5" x14ac:dyDescent="0.2">
      <c r="B56" s="1"/>
    </row>
    <row r="57" spans="1:5" x14ac:dyDescent="0.2">
      <c r="A57" s="81"/>
      <c r="B57" s="81"/>
      <c r="C57" s="81"/>
      <c r="D57" s="81"/>
    </row>
    <row r="58" spans="1:5" x14ac:dyDescent="0.2">
      <c r="A58" s="81"/>
      <c r="B58" s="81"/>
      <c r="C58" s="81"/>
      <c r="D58" s="81"/>
    </row>
  </sheetData>
  <mergeCells count="9">
    <mergeCell ref="A4:E4"/>
    <mergeCell ref="A9:C9"/>
    <mergeCell ref="A29:C29"/>
    <mergeCell ref="A8:H8"/>
    <mergeCell ref="A44:D44"/>
    <mergeCell ref="B38:C38"/>
    <mergeCell ref="A5:E5"/>
    <mergeCell ref="A6:H6"/>
    <mergeCell ref="A7:E7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65"/>
  <sheetViews>
    <sheetView tabSelected="1" topLeftCell="A34" zoomScaleNormal="100" workbookViewId="0">
      <selection activeCell="I48" sqref="I48"/>
    </sheetView>
  </sheetViews>
  <sheetFormatPr defaultColWidth="9.28515625" defaultRowHeight="12.75" x14ac:dyDescent="0.2"/>
  <cols>
    <col min="1" max="1" width="38.5703125" style="86" customWidth="1"/>
    <col min="2" max="5" width="17.5703125" style="86" customWidth="1"/>
    <col min="6" max="6" width="15.5703125" style="86" customWidth="1"/>
    <col min="7" max="7" width="10.5703125" style="86" customWidth="1"/>
    <col min="8" max="8" width="2.42578125" style="86" customWidth="1"/>
    <col min="9" max="16384" width="9.28515625" style="86"/>
  </cols>
  <sheetData>
    <row r="1" spans="1:8" x14ac:dyDescent="0.2">
      <c r="A1" s="86" t="s">
        <v>0</v>
      </c>
      <c r="E1" s="84" t="s">
        <v>57</v>
      </c>
    </row>
    <row r="2" spans="1:8" x14ac:dyDescent="0.2">
      <c r="A2" s="86" t="s">
        <v>126</v>
      </c>
      <c r="E2" s="84" t="s">
        <v>132</v>
      </c>
      <c r="F2" s="136">
        <f>'P1 - Přehled'!H2</f>
        <v>1421</v>
      </c>
    </row>
    <row r="3" spans="1:8" x14ac:dyDescent="0.2">
      <c r="A3" s="265" t="s">
        <v>297</v>
      </c>
      <c r="B3" s="265"/>
      <c r="C3" s="265"/>
      <c r="D3" s="265"/>
      <c r="E3" s="265"/>
      <c r="F3" s="265"/>
    </row>
    <row r="4" spans="1:8" x14ac:dyDescent="0.2">
      <c r="A4" s="18"/>
      <c r="B4" s="18"/>
      <c r="C4" s="18"/>
      <c r="D4" s="18"/>
      <c r="E4" s="18"/>
      <c r="F4" s="18"/>
    </row>
    <row r="5" spans="1:8" ht="39" customHeight="1" x14ac:dyDescent="0.2">
      <c r="A5" s="255" t="str">
        <f>'P1 - Přehled'!A6:H6</f>
        <v>Střední průmyslová škola strojní a elektrotechnická a Vyšší odborná škola, Liberec 1, Masarykova 3, příspěvková organizace</v>
      </c>
      <c r="B5" s="266"/>
      <c r="C5" s="266"/>
      <c r="D5" s="266"/>
      <c r="E5" s="266"/>
      <c r="F5" s="266"/>
      <c r="G5" s="137"/>
      <c r="H5" s="137"/>
    </row>
    <row r="6" spans="1:8" x14ac:dyDescent="0.2">
      <c r="A6" s="138"/>
      <c r="B6" s="138"/>
      <c r="C6" s="138"/>
      <c r="D6" s="138"/>
      <c r="E6" s="138"/>
      <c r="F6" s="138"/>
    </row>
    <row r="7" spans="1:8" x14ac:dyDescent="0.2">
      <c r="A7" s="264" t="s">
        <v>130</v>
      </c>
      <c r="B7" s="264"/>
      <c r="C7" s="264"/>
      <c r="D7" s="264"/>
      <c r="E7" s="264"/>
      <c r="F7" s="264"/>
    </row>
    <row r="8" spans="1:8" x14ac:dyDescent="0.2">
      <c r="A8" s="139" t="s">
        <v>58</v>
      </c>
      <c r="B8" s="139" t="s">
        <v>59</v>
      </c>
      <c r="C8" s="139" t="s">
        <v>238</v>
      </c>
      <c r="D8" s="139" t="s">
        <v>248</v>
      </c>
      <c r="E8" s="140" t="s">
        <v>125</v>
      </c>
      <c r="F8" s="141"/>
    </row>
    <row r="9" spans="1:8" x14ac:dyDescent="0.2">
      <c r="A9" s="142" t="s">
        <v>127</v>
      </c>
      <c r="B9" s="143">
        <f>SUM(B10:B12)</f>
        <v>0</v>
      </c>
      <c r="C9" s="143">
        <f>SUM(C10:C12)</f>
        <v>0</v>
      </c>
      <c r="D9" s="143">
        <f>SUM(D10:D12)</f>
        <v>0</v>
      </c>
      <c r="E9" s="267" t="s">
        <v>60</v>
      </c>
      <c r="F9" s="267"/>
    </row>
    <row r="10" spans="1:8" x14ac:dyDescent="0.2">
      <c r="A10" s="144"/>
      <c r="B10" s="145"/>
      <c r="C10" s="145"/>
      <c r="D10" s="144"/>
      <c r="E10" s="267" t="s">
        <v>129</v>
      </c>
      <c r="F10" s="267"/>
    </row>
    <row r="11" spans="1:8" x14ac:dyDescent="0.2">
      <c r="A11" s="144"/>
      <c r="B11" s="145"/>
      <c r="C11" s="145"/>
      <c r="D11" s="144"/>
      <c r="E11" s="267"/>
      <c r="F11" s="267"/>
    </row>
    <row r="12" spans="1:8" x14ac:dyDescent="0.2">
      <c r="A12" s="144"/>
      <c r="B12" s="145"/>
      <c r="C12" s="145"/>
      <c r="D12" s="144"/>
      <c r="E12" s="146"/>
      <c r="F12" s="146"/>
    </row>
    <row r="13" spans="1:8" x14ac:dyDescent="0.2">
      <c r="F13" s="84"/>
    </row>
    <row r="14" spans="1:8" x14ac:dyDescent="0.2">
      <c r="A14" s="264" t="s">
        <v>267</v>
      </c>
      <c r="B14" s="264"/>
      <c r="C14" s="264"/>
      <c r="D14" s="264"/>
      <c r="E14" s="264"/>
      <c r="F14" s="264"/>
    </row>
    <row r="15" spans="1:8" x14ac:dyDescent="0.2">
      <c r="A15" s="139" t="s">
        <v>58</v>
      </c>
      <c r="B15" s="139" t="s">
        <v>59</v>
      </c>
      <c r="C15" s="139" t="s">
        <v>238</v>
      </c>
      <c r="D15" s="86" t="s">
        <v>125</v>
      </c>
    </row>
    <row r="16" spans="1:8" x14ac:dyDescent="0.2">
      <c r="A16" s="142" t="s">
        <v>61</v>
      </c>
      <c r="B16" s="143">
        <f>SUM(B17:B20)</f>
        <v>0</v>
      </c>
      <c r="C16" s="143">
        <f>SUM(C17:C20)</f>
        <v>0</v>
      </c>
    </row>
    <row r="17" spans="1:5" x14ac:dyDescent="0.2">
      <c r="A17" s="142"/>
      <c r="B17" s="145"/>
      <c r="C17" s="145"/>
    </row>
    <row r="18" spans="1:5" x14ac:dyDescent="0.2">
      <c r="A18" s="144"/>
      <c r="B18" s="145"/>
      <c r="C18" s="145"/>
    </row>
    <row r="19" spans="1:5" x14ac:dyDescent="0.2">
      <c r="A19" s="144"/>
      <c r="B19" s="145"/>
      <c r="C19" s="145"/>
    </row>
    <row r="20" spans="1:5" x14ac:dyDescent="0.2">
      <c r="A20" s="144"/>
      <c r="B20" s="145"/>
      <c r="C20" s="145"/>
    </row>
    <row r="21" spans="1:5" x14ac:dyDescent="0.2">
      <c r="A21" s="142" t="s">
        <v>62</v>
      </c>
      <c r="B21" s="143">
        <f>SUM(B22:B27)</f>
        <v>1233000</v>
      </c>
      <c r="C21" s="143">
        <f>SUM(C22:C27)</f>
        <v>1233000</v>
      </c>
    </row>
    <row r="22" spans="1:5" x14ac:dyDescent="0.2">
      <c r="A22" s="144" t="s">
        <v>335</v>
      </c>
      <c r="B22" s="145">
        <v>1233000</v>
      </c>
      <c r="C22" s="145">
        <v>1233000</v>
      </c>
    </row>
    <row r="23" spans="1:5" x14ac:dyDescent="0.2">
      <c r="A23" s="144"/>
      <c r="B23" s="145"/>
      <c r="C23" s="145"/>
    </row>
    <row r="24" spans="1:5" x14ac:dyDescent="0.2">
      <c r="A24" s="144"/>
      <c r="B24" s="145"/>
      <c r="C24" s="145"/>
    </row>
    <row r="25" spans="1:5" x14ac:dyDescent="0.2">
      <c r="A25" s="144"/>
      <c r="B25" s="145"/>
      <c r="C25" s="145"/>
    </row>
    <row r="26" spans="1:5" x14ac:dyDescent="0.2">
      <c r="A26" s="142"/>
      <c r="B26" s="143"/>
      <c r="C26" s="143"/>
    </row>
    <row r="27" spans="1:5" x14ac:dyDescent="0.2">
      <c r="A27" s="144"/>
      <c r="B27" s="145"/>
      <c r="C27" s="145"/>
    </row>
    <row r="28" spans="1:5" x14ac:dyDescent="0.2">
      <c r="D28" s="122"/>
    </row>
    <row r="29" spans="1:5" ht="15" customHeight="1" x14ac:dyDescent="0.2">
      <c r="A29" s="86" t="s">
        <v>320</v>
      </c>
      <c r="B29" s="147" t="s">
        <v>325</v>
      </c>
      <c r="C29" s="147"/>
      <c r="D29" s="121" t="s">
        <v>333</v>
      </c>
      <c r="E29" s="86" t="s">
        <v>46</v>
      </c>
    </row>
    <row r="30" spans="1:5" ht="15" customHeight="1" x14ac:dyDescent="0.2">
      <c r="B30" s="148"/>
      <c r="C30" s="148"/>
      <c r="D30" s="122"/>
    </row>
    <row r="31" spans="1:5" ht="15" customHeight="1" x14ac:dyDescent="0.2">
      <c r="A31" s="86" t="s">
        <v>321</v>
      </c>
      <c r="B31" s="147" t="s">
        <v>326</v>
      </c>
      <c r="C31" s="147"/>
      <c r="D31" s="121" t="s">
        <v>333</v>
      </c>
      <c r="E31" s="86" t="s">
        <v>46</v>
      </c>
    </row>
    <row r="32" spans="1:5" ht="15" customHeight="1" x14ac:dyDescent="0.2">
      <c r="B32" s="148"/>
      <c r="C32" s="148"/>
      <c r="D32" s="122"/>
    </row>
    <row r="33" spans="1:7" ht="15" customHeight="1" x14ac:dyDescent="0.2">
      <c r="A33" s="86" t="s">
        <v>319</v>
      </c>
      <c r="B33" s="149" t="s">
        <v>268</v>
      </c>
      <c r="C33" s="149"/>
      <c r="D33" s="121" t="s">
        <v>133</v>
      </c>
      <c r="E33" s="86" t="s">
        <v>46</v>
      </c>
    </row>
    <row r="36" spans="1:7" x14ac:dyDescent="0.2">
      <c r="A36" s="86" t="s">
        <v>0</v>
      </c>
      <c r="E36" s="84" t="s">
        <v>57</v>
      </c>
    </row>
    <row r="37" spans="1:7" x14ac:dyDescent="0.2">
      <c r="A37" s="86" t="s">
        <v>126</v>
      </c>
      <c r="E37" s="84" t="s">
        <v>132</v>
      </c>
      <c r="F37" s="136">
        <f>'P1 - Přehled'!H2</f>
        <v>1421</v>
      </c>
    </row>
    <row r="38" spans="1:7" x14ac:dyDescent="0.2">
      <c r="A38" s="265" t="s">
        <v>305</v>
      </c>
      <c r="B38" s="265"/>
      <c r="C38" s="265"/>
      <c r="D38" s="265"/>
      <c r="E38" s="265"/>
      <c r="F38" s="265"/>
    </row>
    <row r="39" spans="1:7" x14ac:dyDescent="0.2">
      <c r="A39" s="18"/>
      <c r="B39" s="18"/>
      <c r="C39" s="18"/>
      <c r="D39" s="18"/>
      <c r="E39" s="18"/>
      <c r="F39" s="18"/>
    </row>
    <row r="40" spans="1:7" ht="39" customHeight="1" x14ac:dyDescent="0.2">
      <c r="A40" s="255" t="str">
        <f>'P1 - Přehled'!A6:H6</f>
        <v>Střední průmyslová škola strojní a elektrotechnická a Vyšší odborná škola, Liberec 1, Masarykova 3, příspěvková organizace</v>
      </c>
      <c r="B40" s="266"/>
      <c r="C40" s="266"/>
      <c r="D40" s="266"/>
      <c r="E40" s="266"/>
      <c r="F40" s="266"/>
    </row>
    <row r="41" spans="1:7" x14ac:dyDescent="0.2">
      <c r="A41" s="138"/>
      <c r="B41" s="138"/>
      <c r="C41" s="138"/>
      <c r="D41" s="138"/>
      <c r="E41" s="138"/>
      <c r="F41" s="138"/>
    </row>
    <row r="42" spans="1:7" x14ac:dyDescent="0.2">
      <c r="A42" s="264" t="s">
        <v>307</v>
      </c>
      <c r="B42" s="264"/>
      <c r="C42" s="264"/>
      <c r="D42" s="264"/>
      <c r="E42" s="264"/>
      <c r="F42" s="264"/>
    </row>
    <row r="43" spans="1:7" x14ac:dyDescent="0.2">
      <c r="A43" s="139" t="s">
        <v>58</v>
      </c>
      <c r="B43" s="139" t="s">
        <v>306</v>
      </c>
      <c r="C43" s="139" t="s">
        <v>309</v>
      </c>
      <c r="D43" s="139" t="s">
        <v>310</v>
      </c>
      <c r="E43" s="139" t="s">
        <v>311</v>
      </c>
      <c r="F43" s="140" t="s">
        <v>125</v>
      </c>
      <c r="G43" s="141"/>
    </row>
    <row r="44" spans="1:7" x14ac:dyDescent="0.2">
      <c r="A44" s="142" t="s">
        <v>308</v>
      </c>
      <c r="B44" s="150" t="s">
        <v>316</v>
      </c>
      <c r="C44" s="143">
        <f>SUM(C45:C48)</f>
        <v>335000</v>
      </c>
      <c r="D44" s="143">
        <f t="shared" ref="D44:E44" si="0">SUM(D45:D48)</f>
        <v>0</v>
      </c>
      <c r="E44" s="143">
        <f t="shared" si="0"/>
        <v>335000</v>
      </c>
      <c r="F44" s="267"/>
      <c r="G44" s="267"/>
    </row>
    <row r="45" spans="1:7" x14ac:dyDescent="0.2">
      <c r="A45" s="144" t="s">
        <v>327</v>
      </c>
      <c r="B45" s="151" t="s">
        <v>328</v>
      </c>
      <c r="C45" s="145">
        <v>110000</v>
      </c>
      <c r="D45" s="145">
        <v>0</v>
      </c>
      <c r="E45" s="145">
        <v>110000</v>
      </c>
      <c r="F45" s="267"/>
      <c r="G45" s="267"/>
    </row>
    <row r="46" spans="1:7" x14ac:dyDescent="0.2">
      <c r="A46" s="144" t="s">
        <v>334</v>
      </c>
      <c r="B46" s="151" t="s">
        <v>329</v>
      </c>
      <c r="C46" s="145">
        <v>225000</v>
      </c>
      <c r="D46" s="145">
        <v>0</v>
      </c>
      <c r="E46" s="145">
        <v>225000</v>
      </c>
      <c r="F46" s="267"/>
      <c r="G46" s="267"/>
    </row>
    <row r="47" spans="1:7" x14ac:dyDescent="0.2">
      <c r="A47" s="144"/>
      <c r="B47" s="152"/>
      <c r="C47" s="145"/>
      <c r="D47" s="145"/>
      <c r="E47" s="145"/>
      <c r="F47" s="140"/>
      <c r="G47" s="140"/>
    </row>
    <row r="48" spans="1:7" x14ac:dyDescent="0.2">
      <c r="A48" s="144"/>
      <c r="B48" s="152"/>
      <c r="C48" s="145"/>
      <c r="D48" s="145"/>
      <c r="E48" s="145"/>
      <c r="F48" s="146"/>
      <c r="G48" s="146"/>
    </row>
    <row r="49" spans="1:6" x14ac:dyDescent="0.2">
      <c r="F49" s="84"/>
    </row>
    <row r="50" spans="1:6" x14ac:dyDescent="0.2">
      <c r="A50" s="264" t="s">
        <v>312</v>
      </c>
      <c r="B50" s="264"/>
      <c r="C50" s="264"/>
      <c r="D50" s="264"/>
      <c r="E50" s="264"/>
      <c r="F50" s="264"/>
    </row>
    <row r="51" spans="1:6" ht="51" x14ac:dyDescent="0.2">
      <c r="A51" s="139" t="s">
        <v>58</v>
      </c>
      <c r="B51" s="139" t="s">
        <v>306</v>
      </c>
      <c r="C51" s="153" t="s">
        <v>313</v>
      </c>
      <c r="D51" s="153" t="s">
        <v>314</v>
      </c>
      <c r="E51" s="153" t="s">
        <v>315</v>
      </c>
      <c r="F51" s="86" t="s">
        <v>125</v>
      </c>
    </row>
    <row r="52" spans="1:6" x14ac:dyDescent="0.2">
      <c r="A52" s="142" t="s">
        <v>317</v>
      </c>
      <c r="B52" s="139" t="s">
        <v>316</v>
      </c>
      <c r="C52" s="143">
        <f>SUM(C53:C59)</f>
        <v>1150000</v>
      </c>
      <c r="D52" s="143">
        <f t="shared" ref="D52:E52" si="1">SUM(D53:D59)</f>
        <v>0</v>
      </c>
      <c r="E52" s="143">
        <f t="shared" si="1"/>
        <v>0</v>
      </c>
    </row>
    <row r="53" spans="1:6" x14ac:dyDescent="0.2">
      <c r="A53" s="144" t="s">
        <v>330</v>
      </c>
      <c r="B53" s="154"/>
      <c r="C53" s="145">
        <v>450000</v>
      </c>
      <c r="D53" s="145"/>
      <c r="E53" s="145"/>
    </row>
    <row r="54" spans="1:6" x14ac:dyDescent="0.2">
      <c r="A54" s="144" t="s">
        <v>331</v>
      </c>
      <c r="B54" s="151"/>
      <c r="C54" s="145">
        <v>400000</v>
      </c>
      <c r="D54" s="145"/>
      <c r="E54" s="145"/>
    </row>
    <row r="55" spans="1:6" x14ac:dyDescent="0.2">
      <c r="A55" s="144" t="s">
        <v>332</v>
      </c>
      <c r="B55" s="151"/>
      <c r="C55" s="145">
        <v>300000</v>
      </c>
      <c r="D55" s="145"/>
      <c r="E55" s="145"/>
    </row>
    <row r="56" spans="1:6" x14ac:dyDescent="0.2">
      <c r="A56" s="144"/>
      <c r="B56" s="151"/>
      <c r="C56" s="145"/>
      <c r="D56" s="145"/>
      <c r="E56" s="145"/>
    </row>
    <row r="57" spans="1:6" x14ac:dyDescent="0.2">
      <c r="A57" s="155"/>
      <c r="B57" s="156"/>
      <c r="C57" s="143"/>
      <c r="D57" s="143"/>
      <c r="E57" s="143"/>
    </row>
    <row r="58" spans="1:6" x14ac:dyDescent="0.2">
      <c r="A58" s="144"/>
      <c r="B58" s="151"/>
      <c r="C58" s="145"/>
      <c r="D58" s="145"/>
      <c r="E58" s="145"/>
    </row>
    <row r="59" spans="1:6" x14ac:dyDescent="0.2">
      <c r="A59" s="144"/>
      <c r="B59" s="151"/>
      <c r="C59" s="145"/>
      <c r="D59" s="145"/>
      <c r="E59" s="145"/>
    </row>
    <row r="60" spans="1:6" x14ac:dyDescent="0.2">
      <c r="D60" s="122"/>
    </row>
    <row r="61" spans="1:6" x14ac:dyDescent="0.2">
      <c r="A61" s="86" t="s">
        <v>320</v>
      </c>
      <c r="B61" s="147" t="s">
        <v>325</v>
      </c>
      <c r="C61" s="147"/>
      <c r="D61" s="121" t="s">
        <v>333</v>
      </c>
      <c r="E61" s="86" t="s">
        <v>46</v>
      </c>
    </row>
    <row r="62" spans="1:6" x14ac:dyDescent="0.2">
      <c r="B62" s="148"/>
      <c r="C62" s="148"/>
      <c r="D62" s="122"/>
    </row>
    <row r="63" spans="1:6" x14ac:dyDescent="0.2">
      <c r="A63" s="86" t="s">
        <v>321</v>
      </c>
      <c r="B63" s="147" t="s">
        <v>326</v>
      </c>
      <c r="C63" s="147"/>
      <c r="D63" s="121" t="s">
        <v>333</v>
      </c>
      <c r="E63" s="86" t="s">
        <v>46</v>
      </c>
    </row>
    <row r="64" spans="1:6" x14ac:dyDescent="0.2">
      <c r="B64" s="148"/>
      <c r="C64" s="148"/>
      <c r="D64" s="122"/>
    </row>
    <row r="65" spans="1:5" x14ac:dyDescent="0.2">
      <c r="A65" s="86" t="s">
        <v>319</v>
      </c>
      <c r="B65" s="149" t="s">
        <v>268</v>
      </c>
      <c r="C65" s="149"/>
      <c r="D65" s="121" t="s">
        <v>133</v>
      </c>
      <c r="E65" s="86" t="s">
        <v>46</v>
      </c>
    </row>
  </sheetData>
  <mergeCells count="14">
    <mergeCell ref="A5:F5"/>
    <mergeCell ref="A3:F3"/>
    <mergeCell ref="A7:F7"/>
    <mergeCell ref="A14:F14"/>
    <mergeCell ref="E9:F9"/>
    <mergeCell ref="E10:F10"/>
    <mergeCell ref="E11:F11"/>
    <mergeCell ref="A50:F50"/>
    <mergeCell ref="A38:F38"/>
    <mergeCell ref="A40:F40"/>
    <mergeCell ref="A42:F42"/>
    <mergeCell ref="F44:G44"/>
    <mergeCell ref="F45:G45"/>
    <mergeCell ref="F46:G46"/>
  </mergeCells>
  <phoneticPr fontId="1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H33"/>
  <sheetViews>
    <sheetView zoomScaleNormal="100" workbookViewId="0">
      <selection activeCell="K55" sqref="K55"/>
    </sheetView>
  </sheetViews>
  <sheetFormatPr defaultColWidth="9.28515625" defaultRowHeight="12.75" x14ac:dyDescent="0.2"/>
  <cols>
    <col min="1" max="1" width="3.42578125" style="15" customWidth="1"/>
    <col min="2" max="2" width="9.28515625" style="15"/>
    <col min="3" max="3" width="11.28515625" style="15" customWidth="1"/>
    <col min="4" max="5" width="9.28515625" style="15"/>
    <col min="6" max="6" width="8.5703125" style="15" customWidth="1"/>
    <col min="7" max="7" width="19.28515625" style="15" customWidth="1"/>
    <col min="8" max="16384" width="9.28515625" style="15"/>
  </cols>
  <sheetData>
    <row r="1" spans="1:8" x14ac:dyDescent="0.2">
      <c r="A1" s="15" t="s">
        <v>0</v>
      </c>
      <c r="G1" s="19" t="s">
        <v>63</v>
      </c>
    </row>
    <row r="2" spans="1:8" x14ac:dyDescent="0.2">
      <c r="A2" s="15" t="s">
        <v>126</v>
      </c>
      <c r="G2" s="19" t="s">
        <v>132</v>
      </c>
      <c r="H2" s="20">
        <f>'P1 - Přehled'!H2</f>
        <v>1421</v>
      </c>
    </row>
    <row r="4" spans="1:8" x14ac:dyDescent="0.2">
      <c r="A4" s="265" t="s">
        <v>298</v>
      </c>
      <c r="B4" s="268"/>
      <c r="C4" s="268"/>
      <c r="D4" s="268"/>
      <c r="E4" s="268"/>
      <c r="F4" s="268"/>
      <c r="G4" s="268"/>
    </row>
    <row r="5" spans="1:8" x14ac:dyDescent="0.2">
      <c r="C5" s="262" t="s">
        <v>260</v>
      </c>
      <c r="D5" s="262"/>
      <c r="E5" s="262"/>
      <c r="F5" s="262"/>
      <c r="G5" s="262"/>
    </row>
    <row r="6" spans="1:8" x14ac:dyDescent="0.2">
      <c r="A6" s="253"/>
      <c r="B6" s="257"/>
      <c r="C6" s="257"/>
      <c r="D6" s="257"/>
      <c r="E6" s="257"/>
      <c r="F6" s="257"/>
      <c r="G6" s="257"/>
    </row>
    <row r="7" spans="1:8" ht="37.5" customHeight="1" x14ac:dyDescent="0.2">
      <c r="A7" s="255" t="str">
        <f>'P1 - Přehled'!A6:H6</f>
        <v>Střední průmyslová škola strojní a elektrotechnická a Vyšší odborná škola, Liberec 1, Masarykova 3, příspěvková organizace</v>
      </c>
      <c r="B7" s="255"/>
      <c r="C7" s="255"/>
      <c r="D7" s="255"/>
      <c r="E7" s="255"/>
      <c r="F7" s="255"/>
      <c r="G7" s="255"/>
    </row>
    <row r="8" spans="1:8" x14ac:dyDescent="0.2">
      <c r="A8" s="253"/>
      <c r="B8" s="257"/>
      <c r="C8" s="257"/>
      <c r="D8" s="257"/>
      <c r="E8" s="257"/>
      <c r="F8" s="257"/>
      <c r="G8" s="257"/>
    </row>
    <row r="10" spans="1:8" ht="13.5" thickBot="1" x14ac:dyDescent="0.25">
      <c r="B10" s="1" t="s">
        <v>246</v>
      </c>
    </row>
    <row r="11" spans="1:8" x14ac:dyDescent="0.2">
      <c r="A11" s="123" t="s">
        <v>64</v>
      </c>
      <c r="B11" s="124" t="s">
        <v>68</v>
      </c>
      <c r="C11" s="125"/>
      <c r="D11" s="125"/>
      <c r="E11" s="125"/>
      <c r="F11" s="126"/>
      <c r="G11" s="127">
        <v>45256693</v>
      </c>
    </row>
    <row r="12" spans="1:8" x14ac:dyDescent="0.2">
      <c r="A12" s="128" t="s">
        <v>65</v>
      </c>
      <c r="B12" s="64" t="s">
        <v>70</v>
      </c>
      <c r="C12" s="129"/>
      <c r="D12" s="129"/>
      <c r="E12" s="129"/>
      <c r="F12" s="58"/>
      <c r="G12" s="130">
        <v>491180</v>
      </c>
    </row>
    <row r="13" spans="1:8" ht="13.5" thickBot="1" x14ac:dyDescent="0.25">
      <c r="A13" s="131" t="s">
        <v>66</v>
      </c>
      <c r="B13" s="132" t="s">
        <v>72</v>
      </c>
      <c r="C13" s="133"/>
      <c r="D13" s="133"/>
      <c r="E13" s="133" t="s">
        <v>258</v>
      </c>
      <c r="F13" s="134"/>
      <c r="G13" s="135">
        <f>SUM(G11:G12)</f>
        <v>45747873</v>
      </c>
    </row>
    <row r="14" spans="1:8" x14ac:dyDescent="0.2">
      <c r="A14" s="123" t="s">
        <v>67</v>
      </c>
      <c r="B14" s="124" t="s">
        <v>293</v>
      </c>
      <c r="C14" s="125"/>
      <c r="D14" s="125"/>
      <c r="E14" s="125"/>
      <c r="F14" s="126"/>
      <c r="G14" s="127">
        <v>15454127</v>
      </c>
    </row>
    <row r="15" spans="1:8" x14ac:dyDescent="0.2">
      <c r="A15" s="128" t="s">
        <v>69</v>
      </c>
      <c r="B15" s="64" t="s">
        <v>243</v>
      </c>
      <c r="C15" s="129"/>
      <c r="D15" s="129"/>
      <c r="E15" s="129"/>
      <c r="F15" s="58"/>
      <c r="G15" s="130">
        <v>905133</v>
      </c>
    </row>
    <row r="16" spans="1:8" x14ac:dyDescent="0.2">
      <c r="A16" s="128" t="s">
        <v>71</v>
      </c>
      <c r="B16" s="64" t="s">
        <v>74</v>
      </c>
      <c r="C16" s="129"/>
      <c r="D16" s="129"/>
      <c r="E16" s="129"/>
      <c r="F16" s="58"/>
      <c r="G16" s="130">
        <v>945600</v>
      </c>
    </row>
    <row r="17" spans="1:8" ht="13.5" thickBot="1" x14ac:dyDescent="0.25">
      <c r="A17" s="131" t="s">
        <v>73</v>
      </c>
      <c r="B17" s="132" t="s">
        <v>75</v>
      </c>
      <c r="C17" s="133"/>
      <c r="D17" s="133"/>
      <c r="E17" s="133" t="s">
        <v>259</v>
      </c>
      <c r="F17" s="134"/>
      <c r="G17" s="135">
        <f>SUM(G13:G16)</f>
        <v>63052733</v>
      </c>
    </row>
    <row r="18" spans="1:8" x14ac:dyDescent="0.2">
      <c r="A18" s="69"/>
    </row>
    <row r="19" spans="1:8" x14ac:dyDescent="0.2">
      <c r="A19" s="69"/>
    </row>
    <row r="20" spans="1:8" x14ac:dyDescent="0.2">
      <c r="A20" s="69"/>
    </row>
    <row r="22" spans="1:8" x14ac:dyDescent="0.2">
      <c r="B22" s="15" t="s">
        <v>318</v>
      </c>
      <c r="C22" s="257" t="s">
        <v>325</v>
      </c>
      <c r="D22" s="271"/>
      <c r="E22" s="271"/>
      <c r="F22" s="19" t="s">
        <v>133</v>
      </c>
      <c r="G22" s="83">
        <v>44627</v>
      </c>
      <c r="H22" s="15" t="s">
        <v>46</v>
      </c>
    </row>
    <row r="23" spans="1:8" x14ac:dyDescent="0.2">
      <c r="F23" s="19"/>
      <c r="G23" s="81"/>
    </row>
    <row r="24" spans="1:8" x14ac:dyDescent="0.2">
      <c r="B24" s="15" t="s">
        <v>322</v>
      </c>
      <c r="D24" s="257" t="s">
        <v>326</v>
      </c>
      <c r="E24" s="257"/>
      <c r="F24" s="19" t="s">
        <v>133</v>
      </c>
      <c r="G24" s="83">
        <v>44627</v>
      </c>
      <c r="H24" s="15" t="s">
        <v>46</v>
      </c>
    </row>
    <row r="25" spans="1:8" x14ac:dyDescent="0.2">
      <c r="F25" s="19"/>
      <c r="G25" s="81"/>
    </row>
    <row r="26" spans="1:8" x14ac:dyDescent="0.2">
      <c r="B26" s="15" t="s">
        <v>323</v>
      </c>
      <c r="D26" s="257" t="s">
        <v>268</v>
      </c>
      <c r="E26" s="257"/>
      <c r="F26" s="19" t="s">
        <v>45</v>
      </c>
      <c r="G26" s="83"/>
      <c r="H26" s="15" t="s">
        <v>46</v>
      </c>
    </row>
    <row r="27" spans="1:8" x14ac:dyDescent="0.2">
      <c r="B27" s="13"/>
      <c r="C27" s="14"/>
      <c r="D27" s="14"/>
    </row>
    <row r="28" spans="1:8" ht="15" customHeight="1" x14ac:dyDescent="0.2"/>
    <row r="29" spans="1:8" ht="15" customHeight="1" x14ac:dyDescent="0.2">
      <c r="B29" s="269"/>
      <c r="C29" s="270"/>
      <c r="D29" s="270"/>
    </row>
    <row r="30" spans="1:8" ht="15" customHeight="1" x14ac:dyDescent="0.2"/>
    <row r="31" spans="1:8" ht="15" customHeight="1" x14ac:dyDescent="0.2"/>
    <row r="32" spans="1:8" ht="15" customHeight="1" x14ac:dyDescent="0.2"/>
    <row r="33" ht="15" customHeight="1" x14ac:dyDescent="0.2"/>
  </sheetData>
  <mergeCells count="9">
    <mergeCell ref="A4:G4"/>
    <mergeCell ref="D24:E24"/>
    <mergeCell ref="D26:E26"/>
    <mergeCell ref="B29:D29"/>
    <mergeCell ref="C5:G5"/>
    <mergeCell ref="A8:G8"/>
    <mergeCell ref="A6:G6"/>
    <mergeCell ref="A7:G7"/>
    <mergeCell ref="C22:E22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H94"/>
  <sheetViews>
    <sheetView topLeftCell="A40" zoomScaleNormal="100" workbookViewId="0">
      <selection activeCell="K55" sqref="K55"/>
    </sheetView>
  </sheetViews>
  <sheetFormatPr defaultColWidth="9.28515625" defaultRowHeight="12.75" x14ac:dyDescent="0.2"/>
  <cols>
    <col min="1" max="1" width="3.5703125" style="15" customWidth="1"/>
    <col min="2" max="2" width="4.7109375" style="15" customWidth="1"/>
    <col min="3" max="3" width="2.28515625" style="15" customWidth="1"/>
    <col min="4" max="4" width="9" style="15" customWidth="1"/>
    <col min="5" max="5" width="44.42578125" style="15" customWidth="1"/>
    <col min="6" max="6" width="15.42578125" style="11" customWidth="1"/>
    <col min="7" max="8" width="15.42578125" style="15" customWidth="1"/>
    <col min="9" max="16384" width="9.28515625" style="15"/>
  </cols>
  <sheetData>
    <row r="1" spans="1:8" ht="12.75" customHeight="1" x14ac:dyDescent="0.2">
      <c r="B1" s="253" t="s">
        <v>0</v>
      </c>
      <c r="C1" s="253"/>
      <c r="D1" s="253"/>
      <c r="E1" s="253"/>
      <c r="G1" s="19" t="s">
        <v>244</v>
      </c>
      <c r="H1" s="19"/>
    </row>
    <row r="2" spans="1:8" ht="12.75" customHeight="1" x14ac:dyDescent="0.2">
      <c r="B2" s="253" t="s">
        <v>126</v>
      </c>
      <c r="C2" s="253"/>
      <c r="D2" s="253"/>
      <c r="E2" s="253"/>
      <c r="G2" s="19" t="s">
        <v>132</v>
      </c>
      <c r="H2" s="20">
        <f>'P1 - Přehled'!H2</f>
        <v>1421</v>
      </c>
    </row>
    <row r="3" spans="1:8" ht="12.75" customHeight="1" x14ac:dyDescent="0.2">
      <c r="A3" s="254" t="s">
        <v>245</v>
      </c>
      <c r="B3" s="254"/>
      <c r="C3" s="254"/>
      <c r="D3" s="254"/>
      <c r="E3" s="254"/>
      <c r="F3" s="254"/>
      <c r="G3" s="254"/>
      <c r="H3" s="254"/>
    </row>
    <row r="4" spans="1:8" ht="12.75" customHeight="1" x14ac:dyDescent="0.2">
      <c r="A4" s="254" t="s">
        <v>299</v>
      </c>
      <c r="B4" s="254"/>
      <c r="C4" s="254"/>
      <c r="D4" s="254"/>
      <c r="E4" s="254"/>
      <c r="F4" s="254"/>
      <c r="G4" s="254"/>
      <c r="H4" s="254"/>
    </row>
    <row r="5" spans="1:8" ht="5.25" customHeight="1" x14ac:dyDescent="0.2">
      <c r="A5" s="21"/>
      <c r="B5" s="21"/>
      <c r="C5" s="21"/>
      <c r="D5" s="21"/>
      <c r="E5" s="21"/>
      <c r="F5" s="21"/>
      <c r="G5" s="21"/>
      <c r="H5" s="21"/>
    </row>
    <row r="6" spans="1:8" ht="33.75" customHeight="1" x14ac:dyDescent="0.2">
      <c r="A6" s="255" t="str">
        <f>'P1 - Přehled'!A6:H6</f>
        <v>Střední průmyslová škola strojní a elektrotechnická a Vyšší odborná škola, Liberec 1, Masarykova 3, příspěvková organizace</v>
      </c>
      <c r="B6" s="255"/>
      <c r="C6" s="255"/>
      <c r="D6" s="255"/>
      <c r="E6" s="255"/>
      <c r="F6" s="255"/>
      <c r="G6" s="255"/>
      <c r="H6" s="255"/>
    </row>
    <row r="7" spans="1:8" ht="12" customHeight="1" thickBot="1" x14ac:dyDescent="0.25">
      <c r="A7" s="104"/>
      <c r="B7" s="104"/>
      <c r="C7" s="104"/>
      <c r="D7" s="104"/>
      <c r="E7" s="104"/>
      <c r="F7" s="256" t="s">
        <v>125</v>
      </c>
      <c r="G7" s="272"/>
      <c r="H7" s="272"/>
    </row>
    <row r="8" spans="1:8" ht="10.5" customHeight="1" thickBot="1" x14ac:dyDescent="0.25">
      <c r="A8" s="22" t="s">
        <v>2</v>
      </c>
      <c r="B8" s="273"/>
      <c r="C8" s="273"/>
      <c r="D8" s="273"/>
      <c r="E8" s="24" t="s">
        <v>3</v>
      </c>
      <c r="F8" s="105">
        <v>2022</v>
      </c>
      <c r="G8" s="106">
        <v>2023</v>
      </c>
      <c r="H8" s="107">
        <v>2024</v>
      </c>
    </row>
    <row r="9" spans="1:8" ht="10.5" customHeight="1" x14ac:dyDescent="0.2">
      <c r="A9" s="108" t="s">
        <v>249</v>
      </c>
      <c r="B9" s="274" t="s">
        <v>4</v>
      </c>
      <c r="C9" s="245"/>
      <c r="D9" s="245"/>
      <c r="E9" s="246"/>
      <c r="F9" s="34">
        <f>+F10+F18++F24+F30+F35+F43+F52+F57+F59</f>
        <v>88420525</v>
      </c>
      <c r="G9" s="34">
        <f>G10+G18+G24+G30+G35+G43+G52</f>
        <v>83360747</v>
      </c>
      <c r="H9" s="34">
        <f>+H10+H18++H24+H30+H35+H43+H52+H57+H59</f>
        <v>84272500</v>
      </c>
    </row>
    <row r="10" spans="1:8" ht="10.5" customHeight="1" x14ac:dyDescent="0.2">
      <c r="A10" s="108" t="s">
        <v>140</v>
      </c>
      <c r="B10" s="97">
        <v>50</v>
      </c>
      <c r="C10" s="37" t="s">
        <v>5</v>
      </c>
      <c r="D10" s="38"/>
      <c r="E10" s="39"/>
      <c r="F10" s="40">
        <f>SUM(F11:F17)</f>
        <v>5500000</v>
      </c>
      <c r="G10" s="40">
        <f>+G11+G12</f>
        <v>6500000</v>
      </c>
      <c r="H10" s="41">
        <f>SUM(H11:H17)</f>
        <v>7100000</v>
      </c>
    </row>
    <row r="11" spans="1:8" ht="10.5" customHeight="1" x14ac:dyDescent="0.2">
      <c r="A11" s="108" t="s">
        <v>141</v>
      </c>
      <c r="B11" s="109"/>
      <c r="C11" s="43"/>
      <c r="D11" s="44">
        <v>501</v>
      </c>
      <c r="E11" s="45" t="s">
        <v>6</v>
      </c>
      <c r="F11" s="46">
        <f>'P1 - Přehled'!H12</f>
        <v>2500000</v>
      </c>
      <c r="G11" s="46">
        <v>2550000</v>
      </c>
      <c r="H11" s="47">
        <v>2600000</v>
      </c>
    </row>
    <row r="12" spans="1:8" ht="10.5" customHeight="1" x14ac:dyDescent="0.2">
      <c r="A12" s="108" t="s">
        <v>142</v>
      </c>
      <c r="B12" s="109"/>
      <c r="C12" s="43"/>
      <c r="D12" s="48">
        <v>502</v>
      </c>
      <c r="E12" s="49" t="s">
        <v>122</v>
      </c>
      <c r="F12" s="46">
        <f>'P1 - Přehled'!H13</f>
        <v>3000000</v>
      </c>
      <c r="G12" s="46">
        <v>3950000</v>
      </c>
      <c r="H12" s="47">
        <v>4500000</v>
      </c>
    </row>
    <row r="13" spans="1:8" ht="10.5" customHeight="1" x14ac:dyDescent="0.2">
      <c r="A13" s="108" t="s">
        <v>143</v>
      </c>
      <c r="B13" s="110"/>
      <c r="C13" s="43"/>
      <c r="D13" s="43">
        <v>503</v>
      </c>
      <c r="E13" s="51" t="s">
        <v>134</v>
      </c>
      <c r="F13" s="46">
        <f>'P1 - Přehled'!H14</f>
        <v>0</v>
      </c>
      <c r="G13" s="46">
        <v>0</v>
      </c>
      <c r="H13" s="47">
        <v>0</v>
      </c>
    </row>
    <row r="14" spans="1:8" ht="10.5" customHeight="1" x14ac:dyDescent="0.2">
      <c r="A14" s="108" t="s">
        <v>144</v>
      </c>
      <c r="B14" s="109"/>
      <c r="C14" s="52"/>
      <c r="D14" s="52">
        <v>504</v>
      </c>
      <c r="E14" s="53" t="s">
        <v>7</v>
      </c>
      <c r="F14" s="46">
        <f>'P1 - Přehled'!H15</f>
        <v>0</v>
      </c>
      <c r="G14" s="46">
        <v>0</v>
      </c>
      <c r="H14" s="47">
        <v>0</v>
      </c>
    </row>
    <row r="15" spans="1:8" ht="10.5" customHeight="1" x14ac:dyDescent="0.2">
      <c r="A15" s="108" t="s">
        <v>145</v>
      </c>
      <c r="B15" s="109"/>
      <c r="C15" s="52"/>
      <c r="D15" s="52">
        <v>506</v>
      </c>
      <c r="E15" s="53" t="s">
        <v>137</v>
      </c>
      <c r="F15" s="46">
        <f>'P1 - Přehled'!H16</f>
        <v>0</v>
      </c>
      <c r="G15" s="46">
        <v>0</v>
      </c>
      <c r="H15" s="47">
        <v>0</v>
      </c>
    </row>
    <row r="16" spans="1:8" ht="10.5" customHeight="1" x14ac:dyDescent="0.2">
      <c r="A16" s="108" t="s">
        <v>146</v>
      </c>
      <c r="B16" s="109"/>
      <c r="C16" s="52"/>
      <c r="D16" s="52">
        <v>507</v>
      </c>
      <c r="E16" s="53" t="s">
        <v>138</v>
      </c>
      <c r="F16" s="46">
        <f>'P1 - Přehled'!H17</f>
        <v>0</v>
      </c>
      <c r="G16" s="46">
        <v>0</v>
      </c>
      <c r="H16" s="47">
        <v>0</v>
      </c>
    </row>
    <row r="17" spans="1:8" ht="10.5" customHeight="1" x14ac:dyDescent="0.2">
      <c r="A17" s="108" t="s">
        <v>147</v>
      </c>
      <c r="B17" s="109"/>
      <c r="C17" s="52"/>
      <c r="D17" s="52">
        <v>508</v>
      </c>
      <c r="E17" s="53" t="s">
        <v>139</v>
      </c>
      <c r="F17" s="46">
        <f>'P1 - Přehled'!H18</f>
        <v>0</v>
      </c>
      <c r="G17" s="46">
        <v>0</v>
      </c>
      <c r="H17" s="47">
        <v>0</v>
      </c>
    </row>
    <row r="18" spans="1:8" ht="10.5" customHeight="1" x14ac:dyDescent="0.2">
      <c r="A18" s="108" t="s">
        <v>148</v>
      </c>
      <c r="B18" s="97">
        <v>51</v>
      </c>
      <c r="C18" s="54" t="s">
        <v>8</v>
      </c>
      <c r="D18" s="54"/>
      <c r="E18" s="54"/>
      <c r="F18" s="40">
        <f>SUM(F19:F23)</f>
        <v>10700928</v>
      </c>
      <c r="G18" s="40">
        <f>SUM(G19:G23)</f>
        <v>6200000</v>
      </c>
      <c r="H18" s="41">
        <f>SUM(H19:H23)</f>
        <v>5810000</v>
      </c>
    </row>
    <row r="19" spans="1:8" ht="10.5" customHeight="1" x14ac:dyDescent="0.2">
      <c r="A19" s="108" t="s">
        <v>149</v>
      </c>
      <c r="B19" s="109"/>
      <c r="C19" s="43"/>
      <c r="D19" s="55">
        <v>511</v>
      </c>
      <c r="E19" s="56" t="s">
        <v>116</v>
      </c>
      <c r="F19" s="46">
        <f>'P1 - Přehled'!H20</f>
        <v>4750273</v>
      </c>
      <c r="G19" s="46">
        <v>1990000</v>
      </c>
      <c r="H19" s="47">
        <v>1500000</v>
      </c>
    </row>
    <row r="20" spans="1:8" ht="10.5" customHeight="1" x14ac:dyDescent="0.2">
      <c r="A20" s="108" t="s">
        <v>150</v>
      </c>
      <c r="B20" s="109"/>
      <c r="C20" s="43"/>
      <c r="D20" s="57">
        <v>512</v>
      </c>
      <c r="E20" s="58" t="s">
        <v>9</v>
      </c>
      <c r="F20" s="46">
        <f>'P1 - Přehled'!H21</f>
        <v>350000</v>
      </c>
      <c r="G20" s="46">
        <v>200000</v>
      </c>
      <c r="H20" s="47">
        <v>150000</v>
      </c>
    </row>
    <row r="21" spans="1:8" ht="10.5" customHeight="1" x14ac:dyDescent="0.2">
      <c r="A21" s="108" t="s">
        <v>151</v>
      </c>
      <c r="B21" s="110"/>
      <c r="C21" s="43"/>
      <c r="D21" s="43">
        <v>513</v>
      </c>
      <c r="E21" s="51" t="s">
        <v>10</v>
      </c>
      <c r="F21" s="46">
        <f>'P1 - Přehled'!H22</f>
        <v>10000</v>
      </c>
      <c r="G21" s="46">
        <v>10000</v>
      </c>
      <c r="H21" s="47">
        <v>10000</v>
      </c>
    </row>
    <row r="22" spans="1:8" ht="10.5" customHeight="1" x14ac:dyDescent="0.2">
      <c r="A22" s="108" t="s">
        <v>152</v>
      </c>
      <c r="B22" s="110"/>
      <c r="C22" s="43"/>
      <c r="D22" s="43">
        <v>516</v>
      </c>
      <c r="E22" s="51" t="s">
        <v>28</v>
      </c>
      <c r="F22" s="46">
        <f>'P1 - Přehled'!H23</f>
        <v>0</v>
      </c>
      <c r="G22" s="46">
        <v>0</v>
      </c>
      <c r="H22" s="47">
        <v>0</v>
      </c>
    </row>
    <row r="23" spans="1:8" ht="10.5" customHeight="1" x14ac:dyDescent="0.2">
      <c r="A23" s="108" t="s">
        <v>153</v>
      </c>
      <c r="B23" s="110"/>
      <c r="C23" s="43"/>
      <c r="D23" s="43">
        <v>518</v>
      </c>
      <c r="E23" s="51" t="s">
        <v>11</v>
      </c>
      <c r="F23" s="46">
        <f>'P1 - Přehled'!H24</f>
        <v>5590655</v>
      </c>
      <c r="G23" s="46">
        <v>4000000</v>
      </c>
      <c r="H23" s="47">
        <v>4150000</v>
      </c>
    </row>
    <row r="24" spans="1:8" ht="10.5" customHeight="1" x14ac:dyDescent="0.2">
      <c r="A24" s="108" t="s">
        <v>154</v>
      </c>
      <c r="B24" s="97">
        <v>52</v>
      </c>
      <c r="C24" s="54" t="s">
        <v>12</v>
      </c>
      <c r="D24" s="54"/>
      <c r="E24" s="54"/>
      <c r="F24" s="40">
        <f>SUM(F25:F29)</f>
        <v>63892996</v>
      </c>
      <c r="G24" s="40">
        <f>SUM(G25:G29)</f>
        <v>63180747</v>
      </c>
      <c r="H24" s="41">
        <f>SUM(H25:H29)</f>
        <v>64537500</v>
      </c>
    </row>
    <row r="25" spans="1:8" ht="10.5" customHeight="1" x14ac:dyDescent="0.2">
      <c r="A25" s="108" t="s">
        <v>155</v>
      </c>
      <c r="B25" s="109"/>
      <c r="C25" s="43"/>
      <c r="D25" s="43">
        <v>521</v>
      </c>
      <c r="E25" s="51" t="s">
        <v>13</v>
      </c>
      <c r="F25" s="46">
        <f>'P1 - Přehled'!H26</f>
        <v>47293166</v>
      </c>
      <c r="G25" s="65">
        <v>46276665</v>
      </c>
      <c r="H25" s="111">
        <v>47300000</v>
      </c>
    </row>
    <row r="26" spans="1:8" ht="10.5" customHeight="1" x14ac:dyDescent="0.2">
      <c r="A26" s="108" t="s">
        <v>156</v>
      </c>
      <c r="B26" s="109"/>
      <c r="C26" s="43"/>
      <c r="D26" s="43">
        <v>524</v>
      </c>
      <c r="E26" s="51" t="s">
        <v>100</v>
      </c>
      <c r="F26" s="46">
        <f>'P1 - Přehled'!H27</f>
        <v>15467506</v>
      </c>
      <c r="G26" s="65">
        <v>15740522</v>
      </c>
      <c r="H26" s="111">
        <v>16050000</v>
      </c>
    </row>
    <row r="27" spans="1:8" ht="10.5" customHeight="1" x14ac:dyDescent="0.2">
      <c r="A27" s="108" t="s">
        <v>157</v>
      </c>
      <c r="B27" s="110"/>
      <c r="C27" s="43"/>
      <c r="D27" s="43">
        <v>525</v>
      </c>
      <c r="E27" s="51" t="s">
        <v>135</v>
      </c>
      <c r="F27" s="46">
        <f>'P1 - Přehled'!H28</f>
        <v>192191</v>
      </c>
      <c r="G27" s="65">
        <v>195000</v>
      </c>
      <c r="H27" s="111">
        <v>200000</v>
      </c>
    </row>
    <row r="28" spans="1:8" ht="10.5" customHeight="1" x14ac:dyDescent="0.2">
      <c r="A28" s="108" t="s">
        <v>158</v>
      </c>
      <c r="B28" s="110"/>
      <c r="C28" s="43"/>
      <c r="D28" s="43">
        <v>527</v>
      </c>
      <c r="E28" s="51" t="s">
        <v>14</v>
      </c>
      <c r="F28" s="46">
        <f>'P1 - Přehled'!H29</f>
        <v>905133</v>
      </c>
      <c r="G28" s="65">
        <v>926560</v>
      </c>
      <c r="H28" s="111">
        <v>950000</v>
      </c>
    </row>
    <row r="29" spans="1:8" ht="10.5" customHeight="1" x14ac:dyDescent="0.2">
      <c r="A29" s="108" t="s">
        <v>159</v>
      </c>
      <c r="B29" s="110"/>
      <c r="C29" s="52"/>
      <c r="D29" s="59">
        <v>528</v>
      </c>
      <c r="E29" s="60" t="s">
        <v>354</v>
      </c>
      <c r="F29" s="46">
        <f>'P1 - Přehled'!H30</f>
        <v>35000</v>
      </c>
      <c r="G29" s="65">
        <v>42000</v>
      </c>
      <c r="H29" s="111">
        <v>37500</v>
      </c>
    </row>
    <row r="30" spans="1:8" ht="10.5" customHeight="1" x14ac:dyDescent="0.2">
      <c r="A30" s="108" t="s">
        <v>160</v>
      </c>
      <c r="B30" s="97">
        <v>53</v>
      </c>
      <c r="C30" s="37" t="s">
        <v>15</v>
      </c>
      <c r="D30" s="38"/>
      <c r="E30" s="38"/>
      <c r="F30" s="40">
        <f>SUM(F31:F34)</f>
        <v>0</v>
      </c>
      <c r="G30" s="40">
        <f>G33</f>
        <v>0</v>
      </c>
      <c r="H30" s="41">
        <f>SUM(H31:H34)</f>
        <v>0</v>
      </c>
    </row>
    <row r="31" spans="1:8" ht="10.5" customHeight="1" x14ac:dyDescent="0.2">
      <c r="A31" s="108" t="s">
        <v>161</v>
      </c>
      <c r="B31" s="109"/>
      <c r="C31" s="43"/>
      <c r="D31" s="44">
        <v>531</v>
      </c>
      <c r="E31" s="61" t="s">
        <v>16</v>
      </c>
      <c r="F31" s="46">
        <f>'P1 - Přehled'!H32</f>
        <v>0</v>
      </c>
      <c r="G31" s="46">
        <v>0</v>
      </c>
      <c r="H31" s="47">
        <v>0</v>
      </c>
    </row>
    <row r="32" spans="1:8" ht="10.5" customHeight="1" x14ac:dyDescent="0.2">
      <c r="A32" s="108" t="s">
        <v>162</v>
      </c>
      <c r="B32" s="109"/>
      <c r="C32" s="43"/>
      <c r="D32" s="62">
        <v>532</v>
      </c>
      <c r="E32" s="63" t="s">
        <v>17</v>
      </c>
      <c r="F32" s="46">
        <f>'P1 - Přehled'!H33</f>
        <v>0</v>
      </c>
      <c r="G32" s="46">
        <v>0</v>
      </c>
      <c r="H32" s="47">
        <v>0</v>
      </c>
    </row>
    <row r="33" spans="1:8" ht="10.5" customHeight="1" x14ac:dyDescent="0.2">
      <c r="A33" s="108" t="s">
        <v>163</v>
      </c>
      <c r="B33" s="109"/>
      <c r="C33" s="43"/>
      <c r="D33" s="48">
        <v>538</v>
      </c>
      <c r="E33" s="64" t="s">
        <v>136</v>
      </c>
      <c r="F33" s="46">
        <f>'P1 - Přehled'!H34</f>
        <v>0</v>
      </c>
      <c r="G33" s="46">
        <v>0</v>
      </c>
      <c r="H33" s="47">
        <v>0</v>
      </c>
    </row>
    <row r="34" spans="1:8" ht="10.5" customHeight="1" x14ac:dyDescent="0.2">
      <c r="A34" s="108" t="s">
        <v>164</v>
      </c>
      <c r="B34" s="109"/>
      <c r="C34" s="43"/>
      <c r="D34" s="48">
        <v>539</v>
      </c>
      <c r="E34" s="64" t="s">
        <v>222</v>
      </c>
      <c r="F34" s="46">
        <f>'P1 - Přehled'!H35</f>
        <v>0</v>
      </c>
      <c r="G34" s="46">
        <v>0</v>
      </c>
      <c r="H34" s="112">
        <v>0</v>
      </c>
    </row>
    <row r="35" spans="1:8" ht="10.5" customHeight="1" x14ac:dyDescent="0.2">
      <c r="A35" s="108" t="s">
        <v>165</v>
      </c>
      <c r="B35" s="99">
        <v>54</v>
      </c>
      <c r="C35" s="54" t="s">
        <v>18</v>
      </c>
      <c r="D35" s="54"/>
      <c r="E35" s="54"/>
      <c r="F35" s="40">
        <f>SUM(F36:F42)</f>
        <v>40000</v>
      </c>
      <c r="G35" s="40">
        <f>G42</f>
        <v>40000</v>
      </c>
      <c r="H35" s="68">
        <f>SUM(H36:H42)</f>
        <v>40000</v>
      </c>
    </row>
    <row r="36" spans="1:8" ht="10.5" customHeight="1" x14ac:dyDescent="0.2">
      <c r="A36" s="108" t="s">
        <v>166</v>
      </c>
      <c r="B36" s="113"/>
      <c r="C36" s="43"/>
      <c r="D36" s="43">
        <v>541</v>
      </c>
      <c r="E36" s="51" t="s">
        <v>19</v>
      </c>
      <c r="F36" s="46">
        <f>'P1 - Přehled'!H37</f>
        <v>0</v>
      </c>
      <c r="G36" s="46">
        <v>0</v>
      </c>
      <c r="H36" s="47">
        <v>0</v>
      </c>
    </row>
    <row r="37" spans="1:8" ht="10.5" customHeight="1" x14ac:dyDescent="0.2">
      <c r="A37" s="108" t="s">
        <v>167</v>
      </c>
      <c r="B37" s="113"/>
      <c r="C37" s="43"/>
      <c r="D37" s="43">
        <v>542</v>
      </c>
      <c r="E37" s="51" t="s">
        <v>95</v>
      </c>
      <c r="F37" s="46">
        <f>'P1 - Přehled'!H38</f>
        <v>0</v>
      </c>
      <c r="G37" s="46">
        <v>0</v>
      </c>
      <c r="H37" s="47">
        <v>0</v>
      </c>
    </row>
    <row r="38" spans="1:8" ht="10.5" customHeight="1" x14ac:dyDescent="0.2">
      <c r="A38" s="108" t="s">
        <v>168</v>
      </c>
      <c r="B38" s="114"/>
      <c r="C38" s="43"/>
      <c r="D38" s="43">
        <v>543</v>
      </c>
      <c r="E38" s="51" t="s">
        <v>21</v>
      </c>
      <c r="F38" s="46">
        <f>'P1 - Přehled'!H39</f>
        <v>0</v>
      </c>
      <c r="G38" s="46">
        <v>0</v>
      </c>
      <c r="H38" s="47">
        <v>0</v>
      </c>
    </row>
    <row r="39" spans="1:8" s="1" customFormat="1" ht="10.5" customHeight="1" x14ac:dyDescent="0.2">
      <c r="A39" s="108" t="s">
        <v>169</v>
      </c>
      <c r="B39" s="114"/>
      <c r="C39" s="43"/>
      <c r="D39" s="43">
        <v>544</v>
      </c>
      <c r="E39" s="51" t="s">
        <v>23</v>
      </c>
      <c r="F39" s="46">
        <f>'P1 - Přehled'!H40</f>
        <v>0</v>
      </c>
      <c r="G39" s="46">
        <v>0</v>
      </c>
      <c r="H39" s="47">
        <v>0</v>
      </c>
    </row>
    <row r="40" spans="1:8" ht="10.5" customHeight="1" x14ac:dyDescent="0.2">
      <c r="A40" s="108" t="s">
        <v>170</v>
      </c>
      <c r="B40" s="114"/>
      <c r="C40" s="43"/>
      <c r="D40" s="43">
        <v>547</v>
      </c>
      <c r="E40" s="51" t="s">
        <v>22</v>
      </c>
      <c r="F40" s="46">
        <f>'P1 - Přehled'!H41</f>
        <v>0</v>
      </c>
      <c r="G40" s="46">
        <v>0</v>
      </c>
      <c r="H40" s="47">
        <v>0</v>
      </c>
    </row>
    <row r="41" spans="1:8" s="1" customFormat="1" ht="10.5" customHeight="1" x14ac:dyDescent="0.2">
      <c r="A41" s="108" t="s">
        <v>171</v>
      </c>
      <c r="B41" s="114"/>
      <c r="C41" s="71"/>
      <c r="D41" s="52">
        <v>548</v>
      </c>
      <c r="E41" s="53" t="s">
        <v>78</v>
      </c>
      <c r="F41" s="46">
        <f>'P1 - Přehled'!H42</f>
        <v>0</v>
      </c>
      <c r="G41" s="46">
        <v>0</v>
      </c>
      <c r="H41" s="47">
        <v>0</v>
      </c>
    </row>
    <row r="42" spans="1:8" s="1" customFormat="1" ht="10.5" customHeight="1" x14ac:dyDescent="0.2">
      <c r="A42" s="108" t="s">
        <v>172</v>
      </c>
      <c r="B42" s="114"/>
      <c r="C42" s="52"/>
      <c r="D42" s="52">
        <v>549</v>
      </c>
      <c r="E42" s="53" t="s">
        <v>221</v>
      </c>
      <c r="F42" s="46">
        <f>'P1 - Přehled'!H43</f>
        <v>40000</v>
      </c>
      <c r="G42" s="46">
        <v>40000</v>
      </c>
      <c r="H42" s="47">
        <v>40000</v>
      </c>
    </row>
    <row r="43" spans="1:8" ht="10.5" customHeight="1" x14ac:dyDescent="0.2">
      <c r="A43" s="108" t="s">
        <v>173</v>
      </c>
      <c r="B43" s="97">
        <v>55</v>
      </c>
      <c r="C43" s="54" t="s">
        <v>101</v>
      </c>
      <c r="D43" s="54"/>
      <c r="E43" s="54"/>
      <c r="F43" s="40">
        <f>SUM(F44:F51)</f>
        <v>7986601</v>
      </c>
      <c r="G43" s="40">
        <f>G44+G51</f>
        <v>7440000</v>
      </c>
      <c r="H43" s="41">
        <f>SUM(H44:H51)</f>
        <v>6685000</v>
      </c>
    </row>
    <row r="44" spans="1:8" ht="10.5" customHeight="1" x14ac:dyDescent="0.2">
      <c r="A44" s="108" t="s">
        <v>174</v>
      </c>
      <c r="B44" s="110"/>
      <c r="C44" s="43"/>
      <c r="D44" s="43">
        <v>551</v>
      </c>
      <c r="E44" s="51" t="s">
        <v>90</v>
      </c>
      <c r="F44" s="46">
        <f>'P1 - Přehled'!H45</f>
        <v>4486601</v>
      </c>
      <c r="G44" s="46">
        <v>5035000</v>
      </c>
      <c r="H44" s="47">
        <v>5035000</v>
      </c>
    </row>
    <row r="45" spans="1:8" ht="10.5" customHeight="1" x14ac:dyDescent="0.2">
      <c r="A45" s="108" t="s">
        <v>175</v>
      </c>
      <c r="B45" s="114"/>
      <c r="C45" s="43"/>
      <c r="D45" s="43">
        <v>552</v>
      </c>
      <c r="E45" s="51" t="s">
        <v>223</v>
      </c>
      <c r="F45" s="46">
        <f>'P1 - Přehled'!H46</f>
        <v>0</v>
      </c>
      <c r="G45" s="46">
        <v>0</v>
      </c>
      <c r="H45" s="47">
        <v>0</v>
      </c>
    </row>
    <row r="46" spans="1:8" ht="10.5" customHeight="1" x14ac:dyDescent="0.2">
      <c r="A46" s="108" t="s">
        <v>176</v>
      </c>
      <c r="B46" s="113"/>
      <c r="C46" s="43"/>
      <c r="D46" s="43">
        <v>553</v>
      </c>
      <c r="E46" s="51" t="s">
        <v>224</v>
      </c>
      <c r="F46" s="46">
        <f>'P1 - Přehled'!H47</f>
        <v>0</v>
      </c>
      <c r="G46" s="46">
        <v>0</v>
      </c>
      <c r="H46" s="47">
        <v>0</v>
      </c>
    </row>
    <row r="47" spans="1:8" s="1" customFormat="1" ht="10.5" customHeight="1" x14ac:dyDescent="0.2">
      <c r="A47" s="108" t="s">
        <v>177</v>
      </c>
      <c r="B47" s="114"/>
      <c r="C47" s="36"/>
      <c r="D47" s="43">
        <v>554</v>
      </c>
      <c r="E47" s="51" t="s">
        <v>79</v>
      </c>
      <c r="F47" s="46">
        <f>'P1 - Přehled'!H48</f>
        <v>0</v>
      </c>
      <c r="G47" s="46">
        <v>0</v>
      </c>
      <c r="H47" s="47">
        <v>0</v>
      </c>
    </row>
    <row r="48" spans="1:8" ht="10.5" customHeight="1" x14ac:dyDescent="0.2">
      <c r="A48" s="108" t="s">
        <v>178</v>
      </c>
      <c r="B48" s="113"/>
      <c r="C48" s="43"/>
      <c r="D48" s="43">
        <v>555</v>
      </c>
      <c r="E48" s="51" t="s">
        <v>91</v>
      </c>
      <c r="F48" s="46">
        <f>'P1 - Přehled'!H49</f>
        <v>0</v>
      </c>
      <c r="G48" s="46">
        <v>0</v>
      </c>
      <c r="H48" s="47">
        <v>0</v>
      </c>
    </row>
    <row r="49" spans="1:8" ht="10.5" customHeight="1" x14ac:dyDescent="0.2">
      <c r="A49" s="108" t="s">
        <v>179</v>
      </c>
      <c r="B49" s="113"/>
      <c r="C49" s="52"/>
      <c r="D49" s="52">
        <v>556</v>
      </c>
      <c r="E49" s="53" t="s">
        <v>92</v>
      </c>
      <c r="F49" s="46">
        <f>'P1 - Přehled'!H50</f>
        <v>0</v>
      </c>
      <c r="G49" s="46">
        <v>0</v>
      </c>
      <c r="H49" s="47">
        <v>0</v>
      </c>
    </row>
    <row r="50" spans="1:8" s="1" customFormat="1" ht="10.5" customHeight="1" x14ac:dyDescent="0.2">
      <c r="A50" s="108" t="s">
        <v>180</v>
      </c>
      <c r="B50" s="114"/>
      <c r="C50" s="43"/>
      <c r="D50" s="43">
        <v>557</v>
      </c>
      <c r="E50" s="51" t="s">
        <v>225</v>
      </c>
      <c r="F50" s="46">
        <f>'P1 - Přehled'!H51</f>
        <v>0</v>
      </c>
      <c r="G50" s="46">
        <v>0</v>
      </c>
      <c r="H50" s="47">
        <v>0</v>
      </c>
    </row>
    <row r="51" spans="1:8" s="1" customFormat="1" ht="10.5" customHeight="1" x14ac:dyDescent="0.2">
      <c r="A51" s="108" t="s">
        <v>181</v>
      </c>
      <c r="B51" s="114"/>
      <c r="C51" s="43"/>
      <c r="D51" s="43">
        <v>558</v>
      </c>
      <c r="E51" s="51" t="s">
        <v>226</v>
      </c>
      <c r="F51" s="46">
        <f>'P1 - Přehled'!H52</f>
        <v>3500000</v>
      </c>
      <c r="G51" s="46">
        <v>2405000</v>
      </c>
      <c r="H51" s="47">
        <v>1650000</v>
      </c>
    </row>
    <row r="52" spans="1:8" ht="10.5" customHeight="1" x14ac:dyDescent="0.2">
      <c r="A52" s="108" t="s">
        <v>182</v>
      </c>
      <c r="B52" s="97">
        <v>56</v>
      </c>
      <c r="C52" s="54" t="s">
        <v>80</v>
      </c>
      <c r="D52" s="54"/>
      <c r="E52" s="54"/>
      <c r="F52" s="40">
        <f>SUM(F53:F56)</f>
        <v>300000</v>
      </c>
      <c r="G52" s="40">
        <v>0</v>
      </c>
      <c r="H52" s="41">
        <f>SUM(H53:H56)</f>
        <v>100000</v>
      </c>
    </row>
    <row r="53" spans="1:8" s="1" customFormat="1" ht="10.5" customHeight="1" x14ac:dyDescent="0.2">
      <c r="A53" s="108" t="s">
        <v>183</v>
      </c>
      <c r="B53" s="114"/>
      <c r="C53" s="52"/>
      <c r="D53" s="59">
        <v>562</v>
      </c>
      <c r="E53" s="72" t="s">
        <v>20</v>
      </c>
      <c r="F53" s="46">
        <f>'P1 - Přehled'!H54</f>
        <v>0</v>
      </c>
      <c r="G53" s="46">
        <v>0</v>
      </c>
      <c r="H53" s="47">
        <v>0</v>
      </c>
    </row>
    <row r="54" spans="1:8" s="1" customFormat="1" ht="10.5" customHeight="1" x14ac:dyDescent="0.2">
      <c r="A54" s="108" t="s">
        <v>184</v>
      </c>
      <c r="B54" s="114"/>
      <c r="C54" s="52"/>
      <c r="D54" s="59">
        <v>563</v>
      </c>
      <c r="E54" s="72" t="s">
        <v>77</v>
      </c>
      <c r="F54" s="46">
        <f>'P1 - Přehled'!H55</f>
        <v>300000</v>
      </c>
      <c r="G54" s="46">
        <v>210000</v>
      </c>
      <c r="H54" s="47">
        <v>100000</v>
      </c>
    </row>
    <row r="55" spans="1:8" s="1" customFormat="1" ht="10.5" customHeight="1" x14ac:dyDescent="0.2">
      <c r="A55" s="108" t="s">
        <v>185</v>
      </c>
      <c r="B55" s="114"/>
      <c r="C55" s="71"/>
      <c r="D55" s="59">
        <v>564</v>
      </c>
      <c r="E55" s="72" t="s">
        <v>81</v>
      </c>
      <c r="F55" s="46">
        <f>'P1 - Přehled'!H56</f>
        <v>0</v>
      </c>
      <c r="G55" s="46">
        <v>0</v>
      </c>
      <c r="H55" s="47">
        <v>0</v>
      </c>
    </row>
    <row r="56" spans="1:8" s="1" customFormat="1" ht="10.5" customHeight="1" x14ac:dyDescent="0.2">
      <c r="A56" s="108" t="s">
        <v>186</v>
      </c>
      <c r="B56" s="114"/>
      <c r="C56" s="71"/>
      <c r="D56" s="59">
        <v>569</v>
      </c>
      <c r="E56" s="72" t="s">
        <v>82</v>
      </c>
      <c r="F56" s="46">
        <f>'P1 - Přehled'!H57</f>
        <v>0</v>
      </c>
      <c r="G56" s="46">
        <v>0</v>
      </c>
      <c r="H56" s="47">
        <v>0</v>
      </c>
    </row>
    <row r="57" spans="1:8" ht="10.5" customHeight="1" x14ac:dyDescent="0.2">
      <c r="A57" s="108" t="s">
        <v>187</v>
      </c>
      <c r="B57" s="97">
        <v>57</v>
      </c>
      <c r="C57" s="54" t="s">
        <v>227</v>
      </c>
      <c r="D57" s="54"/>
      <c r="E57" s="54"/>
      <c r="F57" s="40">
        <f>SUM(F58)</f>
        <v>0</v>
      </c>
      <c r="G57" s="40">
        <v>0</v>
      </c>
      <c r="H57" s="41">
        <f>SUM(H58:H58)</f>
        <v>0</v>
      </c>
    </row>
    <row r="58" spans="1:8" ht="10.5" customHeight="1" x14ac:dyDescent="0.2">
      <c r="A58" s="108" t="s">
        <v>188</v>
      </c>
      <c r="B58" s="113"/>
      <c r="C58" s="71"/>
      <c r="D58" s="59">
        <v>572</v>
      </c>
      <c r="E58" s="72" t="s">
        <v>228</v>
      </c>
      <c r="F58" s="46">
        <f>'P1 - Přehled'!H59</f>
        <v>0</v>
      </c>
      <c r="G58" s="46">
        <v>0</v>
      </c>
      <c r="H58" s="47">
        <v>0</v>
      </c>
    </row>
    <row r="59" spans="1:8" ht="10.5" customHeight="1" x14ac:dyDescent="0.2">
      <c r="A59" s="108" t="s">
        <v>189</v>
      </c>
      <c r="B59" s="97">
        <v>59</v>
      </c>
      <c r="C59" s="54" t="s">
        <v>24</v>
      </c>
      <c r="D59" s="37"/>
      <c r="E59" s="37"/>
      <c r="F59" s="40">
        <f>SUM(F60:F61)</f>
        <v>0</v>
      </c>
      <c r="G59" s="40">
        <v>0</v>
      </c>
      <c r="H59" s="41">
        <f>SUM(H60:H61)</f>
        <v>0</v>
      </c>
    </row>
    <row r="60" spans="1:8" ht="10.5" customHeight="1" x14ac:dyDescent="0.2">
      <c r="A60" s="108" t="s">
        <v>190</v>
      </c>
      <c r="B60" s="113"/>
      <c r="C60" s="43"/>
      <c r="D60" s="48">
        <v>591</v>
      </c>
      <c r="E60" s="64" t="s">
        <v>25</v>
      </c>
      <c r="F60" s="46">
        <f>'P1 - Přehled'!H61</f>
        <v>0</v>
      </c>
      <c r="G60" s="46">
        <v>0</v>
      </c>
      <c r="H60" s="47">
        <v>0</v>
      </c>
    </row>
    <row r="61" spans="1:8" ht="10.5" customHeight="1" x14ac:dyDescent="0.2">
      <c r="A61" s="108" t="s">
        <v>191</v>
      </c>
      <c r="B61" s="115"/>
      <c r="C61" s="43"/>
      <c r="D61" s="48">
        <v>595</v>
      </c>
      <c r="E61" s="64" t="s">
        <v>26</v>
      </c>
      <c r="F61" s="46">
        <f>'P1 - Přehled'!H62</f>
        <v>0</v>
      </c>
      <c r="G61" s="46">
        <v>0</v>
      </c>
      <c r="H61" s="47">
        <v>0</v>
      </c>
    </row>
    <row r="62" spans="1:8" ht="10.5" customHeight="1" x14ac:dyDescent="0.2">
      <c r="A62" s="116" t="s">
        <v>192</v>
      </c>
      <c r="B62" s="275" t="s">
        <v>27</v>
      </c>
      <c r="C62" s="276"/>
      <c r="D62" s="276"/>
      <c r="E62" s="277"/>
      <c r="F62" s="117">
        <f>F63+F69+F79+F85</f>
        <v>88420525</v>
      </c>
      <c r="G62" s="117">
        <f>G63+G69+G79+G85</f>
        <v>83360747</v>
      </c>
      <c r="H62" s="118">
        <f>H63+H69+H79+H85</f>
        <v>84272500</v>
      </c>
    </row>
    <row r="63" spans="1:8" ht="10.5" customHeight="1" x14ac:dyDescent="0.2">
      <c r="A63" s="108" t="s">
        <v>193</v>
      </c>
      <c r="B63" s="97">
        <v>60</v>
      </c>
      <c r="C63" s="54" t="s">
        <v>103</v>
      </c>
      <c r="D63" s="54"/>
      <c r="E63" s="54"/>
      <c r="F63" s="40">
        <f>SUM(F64:F68)</f>
        <v>825000</v>
      </c>
      <c r="G63" s="40">
        <f>G65+G66</f>
        <v>475000</v>
      </c>
      <c r="H63" s="41">
        <f>SUM(H64:H68)</f>
        <v>525000</v>
      </c>
    </row>
    <row r="64" spans="1:8" ht="10.5" customHeight="1" x14ac:dyDescent="0.2">
      <c r="A64" s="108" t="s">
        <v>194</v>
      </c>
      <c r="B64" s="113"/>
      <c r="C64" s="43"/>
      <c r="D64" s="43">
        <v>601</v>
      </c>
      <c r="E64" s="51" t="s">
        <v>93</v>
      </c>
      <c r="F64" s="46">
        <f>'P1 - Přehled'!H65</f>
        <v>0</v>
      </c>
      <c r="G64" s="46">
        <v>0</v>
      </c>
      <c r="H64" s="47">
        <v>0</v>
      </c>
    </row>
    <row r="65" spans="1:8" ht="10.5" customHeight="1" x14ac:dyDescent="0.2">
      <c r="A65" s="108" t="s">
        <v>195</v>
      </c>
      <c r="B65" s="113"/>
      <c r="C65" s="43"/>
      <c r="D65" s="43">
        <v>602</v>
      </c>
      <c r="E65" s="51" t="s">
        <v>94</v>
      </c>
      <c r="F65" s="46">
        <f>'P1 - Přehled'!H66</f>
        <v>175000</v>
      </c>
      <c r="G65" s="46">
        <v>125000</v>
      </c>
      <c r="H65" s="47">
        <v>150000</v>
      </c>
    </row>
    <row r="66" spans="1:8" s="1" customFormat="1" ht="10.5" customHeight="1" x14ac:dyDescent="0.2">
      <c r="A66" s="108" t="s">
        <v>196</v>
      </c>
      <c r="B66" s="114"/>
      <c r="C66" s="71"/>
      <c r="D66" s="52">
        <v>603</v>
      </c>
      <c r="E66" s="53" t="s">
        <v>83</v>
      </c>
      <c r="F66" s="46">
        <f>'P1 - Přehled'!H67</f>
        <v>650000</v>
      </c>
      <c r="G66" s="46">
        <v>350000</v>
      </c>
      <c r="H66" s="47">
        <v>375000</v>
      </c>
    </row>
    <row r="67" spans="1:8" s="1" customFormat="1" ht="10.5" customHeight="1" x14ac:dyDescent="0.2">
      <c r="A67" s="108" t="s">
        <v>197</v>
      </c>
      <c r="B67" s="114"/>
      <c r="C67" s="71"/>
      <c r="D67" s="52">
        <v>604</v>
      </c>
      <c r="E67" s="53" t="s">
        <v>102</v>
      </c>
      <c r="F67" s="46">
        <f>'P1 - Přehled'!H68</f>
        <v>0</v>
      </c>
      <c r="G67" s="46">
        <v>0</v>
      </c>
      <c r="H67" s="47">
        <v>0</v>
      </c>
    </row>
    <row r="68" spans="1:8" ht="10.5" customHeight="1" x14ac:dyDescent="0.2">
      <c r="A68" s="108" t="s">
        <v>198</v>
      </c>
      <c r="B68" s="113"/>
      <c r="C68" s="52"/>
      <c r="D68" s="52">
        <v>609</v>
      </c>
      <c r="E68" s="53" t="s">
        <v>98</v>
      </c>
      <c r="F68" s="46">
        <f>'P1 - Přehled'!H69</f>
        <v>0</v>
      </c>
      <c r="G68" s="46">
        <v>0</v>
      </c>
      <c r="H68" s="47">
        <v>0</v>
      </c>
    </row>
    <row r="69" spans="1:8" ht="10.5" customHeight="1" x14ac:dyDescent="0.2">
      <c r="A69" s="108" t="s">
        <v>199</v>
      </c>
      <c r="B69" s="97">
        <v>64</v>
      </c>
      <c r="C69" s="54" t="s">
        <v>124</v>
      </c>
      <c r="D69" s="54"/>
      <c r="E69" s="54"/>
      <c r="F69" s="40">
        <f>SUM(F70:F78)</f>
        <v>4920995</v>
      </c>
      <c r="G69" s="40">
        <f>G77+G78</f>
        <v>550000</v>
      </c>
      <c r="H69" s="41">
        <f>SUM(H70:H78)</f>
        <v>550000</v>
      </c>
    </row>
    <row r="70" spans="1:8" ht="10.5" customHeight="1" x14ac:dyDescent="0.2">
      <c r="A70" s="108" t="s">
        <v>200</v>
      </c>
      <c r="B70" s="113"/>
      <c r="C70" s="43"/>
      <c r="D70" s="43">
        <v>641</v>
      </c>
      <c r="E70" s="51" t="s">
        <v>19</v>
      </c>
      <c r="F70" s="46">
        <f>'P1 - Přehled'!H71</f>
        <v>0</v>
      </c>
      <c r="G70" s="46">
        <v>0</v>
      </c>
      <c r="H70" s="47">
        <v>0</v>
      </c>
    </row>
    <row r="71" spans="1:8" ht="10.5" customHeight="1" x14ac:dyDescent="0.2">
      <c r="A71" s="108" t="s">
        <v>201</v>
      </c>
      <c r="B71" s="113"/>
      <c r="C71" s="43"/>
      <c r="D71" s="43">
        <v>642</v>
      </c>
      <c r="E71" s="51" t="s">
        <v>95</v>
      </c>
      <c r="F71" s="46">
        <f>'P1 - Přehled'!H72</f>
        <v>0</v>
      </c>
      <c r="G71" s="46">
        <v>0</v>
      </c>
      <c r="H71" s="47">
        <v>0</v>
      </c>
    </row>
    <row r="72" spans="1:8" ht="10.5" customHeight="1" x14ac:dyDescent="0.2">
      <c r="A72" s="108" t="s">
        <v>202</v>
      </c>
      <c r="B72" s="113"/>
      <c r="C72" s="43"/>
      <c r="D72" s="43">
        <v>643</v>
      </c>
      <c r="E72" s="51" t="s">
        <v>218</v>
      </c>
      <c r="F72" s="46">
        <f>'P1 - Přehled'!H73</f>
        <v>0</v>
      </c>
      <c r="G72" s="46">
        <v>0</v>
      </c>
      <c r="H72" s="47">
        <v>0</v>
      </c>
    </row>
    <row r="73" spans="1:8" ht="10.5" customHeight="1" x14ac:dyDescent="0.2">
      <c r="A73" s="108" t="s">
        <v>203</v>
      </c>
      <c r="B73" s="113"/>
      <c r="C73" s="43"/>
      <c r="D73" s="48">
        <v>644</v>
      </c>
      <c r="E73" s="51" t="s">
        <v>99</v>
      </c>
      <c r="F73" s="46">
        <f>'P1 - Přehled'!H74</f>
        <v>0</v>
      </c>
      <c r="G73" s="46">
        <v>0</v>
      </c>
      <c r="H73" s="47">
        <v>0</v>
      </c>
    </row>
    <row r="74" spans="1:8" ht="10.5" customHeight="1" x14ac:dyDescent="0.2">
      <c r="A74" s="108" t="s">
        <v>204</v>
      </c>
      <c r="B74" s="113"/>
      <c r="C74" s="43"/>
      <c r="D74" s="48">
        <v>645</v>
      </c>
      <c r="E74" s="64" t="s">
        <v>84</v>
      </c>
      <c r="F74" s="46">
        <f>'P1 - Přehled'!H75</f>
        <v>0</v>
      </c>
      <c r="G74" s="46">
        <v>0</v>
      </c>
      <c r="H74" s="47">
        <v>0</v>
      </c>
    </row>
    <row r="75" spans="1:8" ht="10.5" customHeight="1" x14ac:dyDescent="0.2">
      <c r="A75" s="108" t="s">
        <v>205</v>
      </c>
      <c r="B75" s="113"/>
      <c r="C75" s="43"/>
      <c r="D75" s="48">
        <v>646</v>
      </c>
      <c r="E75" s="64" t="s">
        <v>123</v>
      </c>
      <c r="F75" s="46">
        <f>'P1 - Přehled'!H76</f>
        <v>0</v>
      </c>
      <c r="G75" s="46">
        <v>0</v>
      </c>
      <c r="H75" s="47">
        <v>0</v>
      </c>
    </row>
    <row r="76" spans="1:8" ht="10.5" customHeight="1" x14ac:dyDescent="0.2">
      <c r="A76" s="108" t="s">
        <v>206</v>
      </c>
      <c r="B76" s="113"/>
      <c r="C76" s="43"/>
      <c r="D76" s="48">
        <v>647</v>
      </c>
      <c r="E76" s="64" t="s">
        <v>85</v>
      </c>
      <c r="F76" s="46">
        <f>'P1 - Přehled'!H77</f>
        <v>0</v>
      </c>
      <c r="G76" s="46">
        <v>0</v>
      </c>
      <c r="H76" s="47">
        <v>0</v>
      </c>
    </row>
    <row r="77" spans="1:8" ht="10.5" customHeight="1" x14ac:dyDescent="0.2">
      <c r="A77" s="108" t="s">
        <v>207</v>
      </c>
      <c r="B77" s="113"/>
      <c r="C77" s="43"/>
      <c r="D77" s="48">
        <v>648</v>
      </c>
      <c r="E77" s="64" t="s">
        <v>96</v>
      </c>
      <c r="F77" s="46">
        <f>'P1 - Přehled'!H78</f>
        <v>2853995</v>
      </c>
      <c r="G77" s="46">
        <v>300000</v>
      </c>
      <c r="H77" s="47">
        <v>300000</v>
      </c>
    </row>
    <row r="78" spans="1:8" ht="10.5" customHeight="1" x14ac:dyDescent="0.2">
      <c r="A78" s="108" t="s">
        <v>208</v>
      </c>
      <c r="B78" s="113"/>
      <c r="C78" s="52"/>
      <c r="D78" s="59">
        <v>649</v>
      </c>
      <c r="E78" s="72" t="s">
        <v>97</v>
      </c>
      <c r="F78" s="46">
        <f>'P1 - Přehled'!H79</f>
        <v>2067000</v>
      </c>
      <c r="G78" s="46">
        <v>250000</v>
      </c>
      <c r="H78" s="47">
        <v>250000</v>
      </c>
    </row>
    <row r="79" spans="1:8" ht="10.5" customHeight="1" x14ac:dyDescent="0.2">
      <c r="A79" s="108" t="s">
        <v>209</v>
      </c>
      <c r="B79" s="97">
        <v>66</v>
      </c>
      <c r="C79" s="54" t="s">
        <v>86</v>
      </c>
      <c r="D79" s="54"/>
      <c r="E79" s="54"/>
      <c r="F79" s="40">
        <f>SUM(F80:F84)</f>
        <v>375333</v>
      </c>
      <c r="G79" s="40">
        <v>170000</v>
      </c>
      <c r="H79" s="41">
        <f>SUM(H80:H84)</f>
        <v>200000</v>
      </c>
    </row>
    <row r="80" spans="1:8" ht="10.5" customHeight="1" x14ac:dyDescent="0.2">
      <c r="A80" s="108" t="s">
        <v>210</v>
      </c>
      <c r="B80" s="113"/>
      <c r="C80" s="52"/>
      <c r="D80" s="59">
        <v>662</v>
      </c>
      <c r="E80" s="72" t="s">
        <v>20</v>
      </c>
      <c r="F80" s="46">
        <f>'P1 - Přehled'!H81</f>
        <v>0</v>
      </c>
      <c r="G80" s="46">
        <v>0</v>
      </c>
      <c r="H80" s="47">
        <v>0</v>
      </c>
    </row>
    <row r="81" spans="1:8" ht="10.5" customHeight="1" x14ac:dyDescent="0.2">
      <c r="A81" s="108" t="s">
        <v>211</v>
      </c>
      <c r="B81" s="113"/>
      <c r="C81" s="52"/>
      <c r="D81" s="59">
        <v>663</v>
      </c>
      <c r="E81" s="72" t="s">
        <v>87</v>
      </c>
      <c r="F81" s="46">
        <f>'P1 - Přehled'!H82</f>
        <v>175333</v>
      </c>
      <c r="G81" s="46">
        <v>25000</v>
      </c>
      <c r="H81" s="47">
        <v>50000</v>
      </c>
    </row>
    <row r="82" spans="1:8" ht="10.5" customHeight="1" x14ac:dyDescent="0.2">
      <c r="A82" s="108" t="s">
        <v>212</v>
      </c>
      <c r="B82" s="113"/>
      <c r="C82" s="52"/>
      <c r="D82" s="59">
        <v>664</v>
      </c>
      <c r="E82" s="72" t="s">
        <v>88</v>
      </c>
      <c r="F82" s="46">
        <f>'P1 - Přehled'!H83</f>
        <v>0</v>
      </c>
      <c r="G82" s="46">
        <v>0</v>
      </c>
      <c r="H82" s="47">
        <v>0</v>
      </c>
    </row>
    <row r="83" spans="1:8" ht="10.5" customHeight="1" x14ac:dyDescent="0.2">
      <c r="A83" s="108" t="s">
        <v>213</v>
      </c>
      <c r="B83" s="113"/>
      <c r="C83" s="52"/>
      <c r="D83" s="59">
        <v>665</v>
      </c>
      <c r="E83" s="72" t="s">
        <v>219</v>
      </c>
      <c r="F83" s="46">
        <f>'P1 - Přehled'!H84</f>
        <v>0</v>
      </c>
      <c r="G83" s="46">
        <v>0</v>
      </c>
      <c r="H83" s="47">
        <v>0</v>
      </c>
    </row>
    <row r="84" spans="1:8" ht="10.5" customHeight="1" x14ac:dyDescent="0.2">
      <c r="A84" s="108" t="s">
        <v>214</v>
      </c>
      <c r="B84" s="113"/>
      <c r="C84" s="52"/>
      <c r="D84" s="59">
        <v>669</v>
      </c>
      <c r="E84" s="72" t="s">
        <v>89</v>
      </c>
      <c r="F84" s="46">
        <f>'P1 - Přehled'!H85</f>
        <v>200000</v>
      </c>
      <c r="G84" s="46">
        <v>0</v>
      </c>
      <c r="H84" s="47">
        <v>150000</v>
      </c>
    </row>
    <row r="85" spans="1:8" ht="10.5" customHeight="1" x14ac:dyDescent="0.2">
      <c r="A85" s="108" t="s">
        <v>215</v>
      </c>
      <c r="B85" s="97">
        <v>67</v>
      </c>
      <c r="C85" s="250" t="s">
        <v>220</v>
      </c>
      <c r="D85" s="251"/>
      <c r="E85" s="252"/>
      <c r="F85" s="40">
        <f>F86</f>
        <v>82299197</v>
      </c>
      <c r="G85" s="40">
        <f>G86</f>
        <v>82165747</v>
      </c>
      <c r="H85" s="41">
        <f>SUM(H86:H86)</f>
        <v>82997500</v>
      </c>
    </row>
    <row r="86" spans="1:8" ht="10.5" customHeight="1" x14ac:dyDescent="0.2">
      <c r="A86" s="108" t="s">
        <v>216</v>
      </c>
      <c r="B86" s="113"/>
      <c r="C86" s="52"/>
      <c r="D86" s="59">
        <v>672</v>
      </c>
      <c r="E86" s="72" t="s">
        <v>229</v>
      </c>
      <c r="F86" s="46">
        <f>'P1 - Přehled'!H87</f>
        <v>82299197</v>
      </c>
      <c r="G86" s="46">
        <v>82165747</v>
      </c>
      <c r="H86" s="47">
        <v>82997500</v>
      </c>
    </row>
    <row r="87" spans="1:8" ht="10.5" customHeight="1" thickBot="1" x14ac:dyDescent="0.25">
      <c r="A87" s="119" t="s">
        <v>217</v>
      </c>
      <c r="B87" s="120" t="s">
        <v>234</v>
      </c>
      <c r="C87" s="75"/>
      <c r="D87" s="75"/>
      <c r="E87" s="76"/>
      <c r="F87" s="77">
        <f>+F62-F9</f>
        <v>0</v>
      </c>
      <c r="G87" s="77">
        <f>G9-G62</f>
        <v>0</v>
      </c>
      <c r="H87" s="78">
        <f>+H62-H9</f>
        <v>0</v>
      </c>
    </row>
    <row r="88" spans="1:8" ht="9.75" customHeight="1" x14ac:dyDescent="0.2">
      <c r="A88" s="42"/>
      <c r="B88" s="79"/>
      <c r="C88" s="79"/>
      <c r="D88" s="79"/>
      <c r="E88" s="69"/>
      <c r="F88" s="80"/>
    </row>
    <row r="89" spans="1:8" ht="11.25" customHeight="1" x14ac:dyDescent="0.2"/>
    <row r="90" spans="1:8" ht="14.25" customHeight="1" x14ac:dyDescent="0.2">
      <c r="A90" s="257" t="s">
        <v>352</v>
      </c>
      <c r="B90" s="271"/>
      <c r="C90" s="271"/>
      <c r="D90" s="271"/>
      <c r="E90" s="271"/>
      <c r="F90" s="121" t="s">
        <v>333</v>
      </c>
      <c r="G90" s="11"/>
      <c r="H90" s="86" t="s">
        <v>46</v>
      </c>
    </row>
    <row r="91" spans="1:8" x14ac:dyDescent="0.2">
      <c r="F91" s="15"/>
    </row>
    <row r="92" spans="1:8" x14ac:dyDescent="0.2">
      <c r="A92" s="257" t="s">
        <v>353</v>
      </c>
      <c r="B92" s="257"/>
      <c r="C92" s="271"/>
      <c r="D92" s="271"/>
      <c r="E92" s="271"/>
      <c r="F92" s="121" t="s">
        <v>333</v>
      </c>
      <c r="H92" s="86" t="s">
        <v>46</v>
      </c>
    </row>
    <row r="93" spans="1:8" x14ac:dyDescent="0.2">
      <c r="C93" s="13"/>
      <c r="D93" s="13"/>
      <c r="F93" s="122"/>
      <c r="H93" s="86"/>
    </row>
    <row r="94" spans="1:8" x14ac:dyDescent="0.2">
      <c r="A94" s="257" t="s">
        <v>319</v>
      </c>
      <c r="B94" s="257"/>
      <c r="C94" s="271"/>
      <c r="D94" s="271"/>
      <c r="E94" s="15" t="s">
        <v>268</v>
      </c>
      <c r="F94" s="121" t="s">
        <v>133</v>
      </c>
      <c r="G94" s="83"/>
      <c r="H94" s="86" t="s">
        <v>46</v>
      </c>
    </row>
  </sheetData>
  <mergeCells count="13">
    <mergeCell ref="F7:H7"/>
    <mergeCell ref="A94:D94"/>
    <mergeCell ref="B8:D8"/>
    <mergeCell ref="B9:E9"/>
    <mergeCell ref="B62:E62"/>
    <mergeCell ref="C85:E85"/>
    <mergeCell ref="A90:E90"/>
    <mergeCell ref="A92:E92"/>
    <mergeCell ref="B1:E1"/>
    <mergeCell ref="B2:E2"/>
    <mergeCell ref="A3:H3"/>
    <mergeCell ref="A4:H4"/>
    <mergeCell ref="A6:H6"/>
  </mergeCells>
  <pageMargins left="0.7" right="0.7" top="0.75" bottom="0.75" header="0.3" footer="0.3"/>
  <pageSetup paperSize="9" scale="76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H84"/>
  <sheetViews>
    <sheetView topLeftCell="A31" workbookViewId="0">
      <selection activeCell="K55" sqref="K55"/>
    </sheetView>
  </sheetViews>
  <sheetFormatPr defaultColWidth="8.85546875" defaultRowHeight="12.75" x14ac:dyDescent="0.2"/>
  <cols>
    <col min="1" max="1" width="7.42578125" style="87" customWidth="1"/>
    <col min="2" max="2" width="30.42578125" style="88" customWidth="1"/>
    <col min="3" max="3" width="11.42578125" style="89" customWidth="1"/>
    <col min="4" max="4" width="40.7109375" style="87" customWidth="1"/>
    <col min="5" max="5" width="11.7109375" style="89" customWidth="1"/>
    <col min="6" max="6" width="40.5703125" style="87" customWidth="1"/>
    <col min="7" max="16384" width="8.85546875" style="87"/>
  </cols>
  <sheetData>
    <row r="1" spans="1:8" x14ac:dyDescent="0.2">
      <c r="A1" s="15"/>
      <c r="B1" s="81" t="s">
        <v>0</v>
      </c>
      <c r="C1" s="81"/>
      <c r="D1" s="81"/>
      <c r="E1" s="81"/>
      <c r="F1" s="11"/>
      <c r="G1" s="15"/>
      <c r="H1" s="19"/>
    </row>
    <row r="2" spans="1:8" x14ac:dyDescent="0.2">
      <c r="A2" s="15"/>
      <c r="B2" s="81" t="s">
        <v>126</v>
      </c>
      <c r="C2" s="81"/>
      <c r="D2" s="81"/>
      <c r="E2" s="19" t="s">
        <v>131</v>
      </c>
      <c r="F2" s="12">
        <f>'P1 - Přehled'!H2</f>
        <v>1421</v>
      </c>
      <c r="H2" s="19"/>
    </row>
    <row r="3" spans="1:8" x14ac:dyDescent="0.2">
      <c r="A3" s="15"/>
      <c r="B3" s="15"/>
      <c r="C3" s="15"/>
      <c r="D3" s="15"/>
      <c r="E3" s="15"/>
      <c r="F3" s="15"/>
      <c r="G3" s="15"/>
      <c r="H3" s="15"/>
    </row>
    <row r="4" spans="1:8" x14ac:dyDescent="0.2">
      <c r="A4" s="6" t="s">
        <v>242</v>
      </c>
    </row>
    <row r="5" spans="1:8" x14ac:dyDescent="0.2">
      <c r="A5" s="6" t="s">
        <v>304</v>
      </c>
    </row>
    <row r="6" spans="1:8" ht="13.5" thickBot="1" x14ac:dyDescent="0.25">
      <c r="C6" s="5" t="s">
        <v>294</v>
      </c>
      <c r="D6" s="2" t="s">
        <v>241</v>
      </c>
      <c r="E6" s="5" t="s">
        <v>303</v>
      </c>
      <c r="F6" s="2" t="s">
        <v>241</v>
      </c>
    </row>
    <row r="7" spans="1:8" s="6" customFormat="1" ht="13.5" thickBot="1" x14ac:dyDescent="0.25">
      <c r="A7" s="278" t="s">
        <v>4</v>
      </c>
      <c r="B7" s="279"/>
      <c r="C7" s="10">
        <f>'P7 - Střednědobý výhled'!G9/'P7 - Střednědobý výhled'!F9</f>
        <v>0.94277597876737329</v>
      </c>
      <c r="D7" s="8"/>
      <c r="E7" s="10">
        <f>'P7 - Střednědobý výhled'!H9/'P7 - Střednědobý výhled'!G9</f>
        <v>1.0109374379766534</v>
      </c>
      <c r="F7" s="9"/>
    </row>
    <row r="8" spans="1:8" x14ac:dyDescent="0.2">
      <c r="A8" s="90">
        <v>50</v>
      </c>
      <c r="B8" s="91" t="s">
        <v>5</v>
      </c>
      <c r="C8" s="92">
        <f>'P7 - Střednědobý výhled'!G10/'P7 - Střednědobý výhled'!F10</f>
        <v>1.1818181818181819</v>
      </c>
      <c r="D8" s="7"/>
      <c r="E8" s="92">
        <f>'P7 - Střednědobý výhled'!H10/'P7 - Střednědobý výhled'!G10</f>
        <v>1.0923076923076922</v>
      </c>
      <c r="F8" s="7"/>
    </row>
    <row r="9" spans="1:8" x14ac:dyDescent="0.2">
      <c r="A9" s="43">
        <v>501</v>
      </c>
      <c r="B9" s="93" t="s">
        <v>6</v>
      </c>
      <c r="C9" s="94">
        <f>('P7 - Střednědobý výhled'!G11/'P7 - Střednědobý výhled'!F11)</f>
        <v>1.02</v>
      </c>
      <c r="D9" s="95"/>
      <c r="E9" s="94">
        <f>'P7 - Střednědobý výhled'!H11/'P7 - Střednědobý výhled'!G11</f>
        <v>1.0196078431372548</v>
      </c>
      <c r="F9" s="95"/>
    </row>
    <row r="10" spans="1:8" ht="25.5" x14ac:dyDescent="0.2">
      <c r="A10" s="43">
        <v>502</v>
      </c>
      <c r="B10" s="96" t="s">
        <v>122</v>
      </c>
      <c r="C10" s="94">
        <f>('P7 - Střednědobý výhled'!G12/'P7 - Střednědobý výhled'!F12)</f>
        <v>1.3166666666666667</v>
      </c>
      <c r="D10" s="95" t="s">
        <v>343</v>
      </c>
      <c r="E10" s="94">
        <f>'P7 - Střednědobý výhled'!H12/'P7 - Střednědobý výhled'!G12</f>
        <v>1.139240506329114</v>
      </c>
      <c r="F10" s="95" t="s">
        <v>346</v>
      </c>
    </row>
    <row r="11" spans="1:8" ht="25.5" x14ac:dyDescent="0.2">
      <c r="A11" s="43">
        <v>503</v>
      </c>
      <c r="B11" s="96" t="s">
        <v>134</v>
      </c>
      <c r="C11" s="94"/>
      <c r="D11" s="95"/>
      <c r="E11" s="94"/>
      <c r="F11" s="95"/>
    </row>
    <row r="12" spans="1:8" x14ac:dyDescent="0.2">
      <c r="A12" s="43">
        <v>504</v>
      </c>
      <c r="B12" s="96" t="s">
        <v>7</v>
      </c>
      <c r="C12" s="94"/>
      <c r="D12" s="95"/>
      <c r="E12" s="94"/>
      <c r="F12" s="95"/>
    </row>
    <row r="13" spans="1:8" x14ac:dyDescent="0.2">
      <c r="A13" s="43">
        <v>506</v>
      </c>
      <c r="B13" s="96" t="s">
        <v>137</v>
      </c>
      <c r="C13" s="94"/>
      <c r="D13" s="95"/>
      <c r="E13" s="94"/>
      <c r="F13" s="95"/>
    </row>
    <row r="14" spans="1:8" x14ac:dyDescent="0.2">
      <c r="A14" s="43">
        <v>507</v>
      </c>
      <c r="B14" s="96" t="s">
        <v>138</v>
      </c>
      <c r="C14" s="94"/>
      <c r="D14" s="95"/>
      <c r="E14" s="94"/>
      <c r="F14" s="95"/>
    </row>
    <row r="15" spans="1:8" x14ac:dyDescent="0.2">
      <c r="A15" s="43">
        <v>508</v>
      </c>
      <c r="B15" s="96" t="s">
        <v>139</v>
      </c>
      <c r="C15" s="94"/>
      <c r="D15" s="95"/>
      <c r="E15" s="94"/>
      <c r="F15" s="95"/>
    </row>
    <row r="16" spans="1:8" x14ac:dyDescent="0.2">
      <c r="A16" s="97">
        <v>51</v>
      </c>
      <c r="B16" s="54" t="s">
        <v>8</v>
      </c>
      <c r="C16" s="94">
        <f>('P7 - Střednědobý výhled'!G18/'P7 - Střednědobý výhled'!F18)</f>
        <v>0.57938900252389325</v>
      </c>
      <c r="D16" s="95"/>
      <c r="E16" s="94">
        <f>'P7 - Střednědobý výhled'!H18/'P7 - Střednědobý výhled'!G18</f>
        <v>0.93709677419354842</v>
      </c>
      <c r="F16" s="95"/>
    </row>
    <row r="17" spans="1:6" x14ac:dyDescent="0.2">
      <c r="A17" s="43">
        <v>511</v>
      </c>
      <c r="B17" s="96" t="s">
        <v>116</v>
      </c>
      <c r="C17" s="94">
        <f>('P7 - Střednědobý výhled'!G19/'P7 - Střednědobý výhled'!F19)</f>
        <v>0.41892329135609679</v>
      </c>
      <c r="D17" s="95"/>
      <c r="E17" s="94">
        <f>'P7 - Střednědobý výhled'!H19/'P7 - Střednědobý výhled'!G19</f>
        <v>0.75376884422110557</v>
      </c>
      <c r="F17" s="95"/>
    </row>
    <row r="18" spans="1:6" x14ac:dyDescent="0.2">
      <c r="A18" s="43">
        <v>512</v>
      </c>
      <c r="B18" s="96" t="s">
        <v>9</v>
      </c>
      <c r="C18" s="94">
        <f>('P7 - Střednědobý výhled'!G20/'P7 - Střednědobý výhled'!F20)</f>
        <v>0.5714285714285714</v>
      </c>
      <c r="D18" s="95"/>
      <c r="E18" s="94">
        <f>'P7 - Střednědobý výhled'!H20/'P7 - Střednědobý výhled'!G20</f>
        <v>0.75</v>
      </c>
      <c r="F18" s="95"/>
    </row>
    <row r="19" spans="1:6" x14ac:dyDescent="0.2">
      <c r="A19" s="43">
        <v>513</v>
      </c>
      <c r="B19" s="96" t="s">
        <v>10</v>
      </c>
      <c r="C19" s="94">
        <f>('P7 - Střednědobý výhled'!G21/'P7 - Střednědobý výhled'!F21)</f>
        <v>1</v>
      </c>
      <c r="D19" s="95"/>
      <c r="E19" s="94">
        <f>'P7 - Střednědobý výhled'!H21/'P7 - Střednědobý výhled'!G21</f>
        <v>1</v>
      </c>
      <c r="F19" s="95"/>
    </row>
    <row r="20" spans="1:6" ht="25.5" x14ac:dyDescent="0.2">
      <c r="A20" s="43">
        <v>516</v>
      </c>
      <c r="B20" s="96" t="s">
        <v>28</v>
      </c>
      <c r="C20" s="94"/>
      <c r="D20" s="95"/>
      <c r="E20" s="94"/>
      <c r="F20" s="95"/>
    </row>
    <row r="21" spans="1:6" x14ac:dyDescent="0.2">
      <c r="A21" s="43">
        <v>518</v>
      </c>
      <c r="B21" s="96" t="s">
        <v>11</v>
      </c>
      <c r="C21" s="94">
        <f>('P7 - Střednědobý výhled'!G23/'P7 - Střednědobý výhled'!F23)</f>
        <v>0.71547967098667331</v>
      </c>
      <c r="D21" s="95"/>
      <c r="E21" s="94">
        <f>'P7 - Střednědobý výhled'!H23/'P7 - Střednědobý výhled'!G23</f>
        <v>1.0375000000000001</v>
      </c>
      <c r="F21" s="95"/>
    </row>
    <row r="22" spans="1:6" x14ac:dyDescent="0.2">
      <c r="A22" s="97">
        <v>52</v>
      </c>
      <c r="B22" s="54" t="s">
        <v>12</v>
      </c>
      <c r="C22" s="94">
        <f>('P7 - Střednědobý výhled'!G24/'P7 - Střednědobý výhled'!F24)</f>
        <v>0.98885247140390786</v>
      </c>
      <c r="D22" s="95"/>
      <c r="E22" s="94">
        <f>'P7 - Střednědobý výhled'!H24/'P7 - Střednědobý výhled'!G24</f>
        <v>1.0214741525610642</v>
      </c>
      <c r="F22" s="95"/>
    </row>
    <row r="23" spans="1:6" x14ac:dyDescent="0.2">
      <c r="A23" s="43">
        <v>521</v>
      </c>
      <c r="B23" s="96" t="s">
        <v>13</v>
      </c>
      <c r="C23" s="94">
        <f>('P7 - Střednědobý výhled'!G25/'P7 - Střednědobý výhled'!F25)</f>
        <v>0.97850638715961624</v>
      </c>
      <c r="D23" s="95"/>
      <c r="E23" s="94">
        <f>'P7 - Střednědobý výhled'!H25/'P7 - Střednědobý výhled'!G25</f>
        <v>1.0221134128831453</v>
      </c>
      <c r="F23" s="95"/>
    </row>
    <row r="24" spans="1:6" x14ac:dyDescent="0.2">
      <c r="A24" s="43">
        <v>524</v>
      </c>
      <c r="B24" s="96" t="s">
        <v>100</v>
      </c>
      <c r="C24" s="94">
        <f>('P7 - Střednědobý výhled'!G26/'P7 - Střednědobý výhled'!F26)</f>
        <v>1.017650938683974</v>
      </c>
      <c r="D24" s="95"/>
      <c r="E24" s="94">
        <f>'P7 - Střednědobý výhled'!H26/'P7 - Střednědobý výhled'!G26</f>
        <v>1.0196612285158015</v>
      </c>
      <c r="F24" s="95"/>
    </row>
    <row r="25" spans="1:6" x14ac:dyDescent="0.2">
      <c r="A25" s="43">
        <v>525</v>
      </c>
      <c r="B25" s="96" t="s">
        <v>135</v>
      </c>
      <c r="C25" s="94">
        <f>('P7 - Střednědobý výhled'!G27/'P7 - Střednědobý výhled'!F27)</f>
        <v>1.0146156687878205</v>
      </c>
      <c r="D25" s="95"/>
      <c r="E25" s="94">
        <f>'P7 - Střednědobý výhled'!H27/'P7 - Střednědobý výhled'!G27</f>
        <v>1.0256410256410255</v>
      </c>
      <c r="F25" s="95"/>
    </row>
    <row r="26" spans="1:6" x14ac:dyDescent="0.2">
      <c r="A26" s="43">
        <v>527</v>
      </c>
      <c r="B26" s="96" t="s">
        <v>14</v>
      </c>
      <c r="C26" s="94">
        <f>('P7 - Střednědobý výhled'!G28/'P7 - Střednědobý výhled'!F28)</f>
        <v>1.0236727641131194</v>
      </c>
      <c r="D26" s="95"/>
      <c r="E26" s="94">
        <f>'P7 - Střednědobý výhled'!H28/'P7 - Střednědobý výhled'!G28</f>
        <v>1.0252978760145053</v>
      </c>
      <c r="F26" s="95"/>
    </row>
    <row r="27" spans="1:6" x14ac:dyDescent="0.2">
      <c r="A27" s="43">
        <v>528</v>
      </c>
      <c r="B27" s="98" t="s">
        <v>354</v>
      </c>
      <c r="C27" s="94">
        <f>('P7 - Střednědobý výhled'!G29/'P7 - Střednědobý výhled'!F29)</f>
        <v>1.2</v>
      </c>
      <c r="D27" s="95" t="s">
        <v>344</v>
      </c>
      <c r="E27" s="94">
        <f>'P7 - Střednědobý výhled'!H29/'P7 - Střednědobý výhled'!G29</f>
        <v>0.8928571428571429</v>
      </c>
      <c r="F27" s="95"/>
    </row>
    <row r="28" spans="1:6" x14ac:dyDescent="0.2">
      <c r="A28" s="97">
        <v>53</v>
      </c>
      <c r="B28" s="37" t="s">
        <v>15</v>
      </c>
      <c r="C28" s="94"/>
      <c r="D28" s="95"/>
      <c r="E28" s="94"/>
      <c r="F28" s="95"/>
    </row>
    <row r="29" spans="1:6" x14ac:dyDescent="0.2">
      <c r="A29" s="43">
        <v>531</v>
      </c>
      <c r="B29" s="96" t="s">
        <v>16</v>
      </c>
      <c r="C29" s="94"/>
      <c r="D29" s="95"/>
      <c r="E29" s="94"/>
      <c r="F29" s="95"/>
    </row>
    <row r="30" spans="1:6" x14ac:dyDescent="0.2">
      <c r="A30" s="43">
        <v>532</v>
      </c>
      <c r="B30" s="96" t="s">
        <v>17</v>
      </c>
      <c r="C30" s="94"/>
      <c r="D30" s="95"/>
      <c r="E30" s="94"/>
      <c r="F30" s="95"/>
    </row>
    <row r="31" spans="1:6" x14ac:dyDescent="0.2">
      <c r="A31" s="43">
        <v>538</v>
      </c>
      <c r="B31" s="96" t="s">
        <v>136</v>
      </c>
      <c r="C31" s="94"/>
      <c r="D31" s="95"/>
      <c r="E31" s="94"/>
      <c r="F31" s="95"/>
    </row>
    <row r="32" spans="1:6" x14ac:dyDescent="0.2">
      <c r="A32" s="43">
        <v>539</v>
      </c>
      <c r="B32" s="96" t="s">
        <v>222</v>
      </c>
      <c r="C32" s="94"/>
      <c r="D32" s="95"/>
      <c r="E32" s="94"/>
      <c r="F32" s="95"/>
    </row>
    <row r="33" spans="1:6" x14ac:dyDescent="0.2">
      <c r="A33" s="99">
        <v>54</v>
      </c>
      <c r="B33" s="54" t="s">
        <v>18</v>
      </c>
      <c r="C33" s="94">
        <f>('P7 - Střednědobý výhled'!G35/'P7 - Střednědobý výhled'!F35)</f>
        <v>1</v>
      </c>
      <c r="D33" s="95"/>
      <c r="E33" s="94">
        <f>'P7 - Střednědobý výhled'!H35/'P7 - Střednědobý výhled'!G35</f>
        <v>1</v>
      </c>
      <c r="F33" s="95"/>
    </row>
    <row r="34" spans="1:6" x14ac:dyDescent="0.2">
      <c r="A34" s="43">
        <v>541</v>
      </c>
      <c r="B34" s="96" t="s">
        <v>19</v>
      </c>
      <c r="C34" s="94"/>
      <c r="D34" s="95"/>
      <c r="E34" s="94"/>
      <c r="F34" s="95"/>
    </row>
    <row r="35" spans="1:6" x14ac:dyDescent="0.2">
      <c r="A35" s="43">
        <v>542</v>
      </c>
      <c r="B35" s="96" t="s">
        <v>95</v>
      </c>
      <c r="C35" s="94"/>
      <c r="D35" s="95"/>
      <c r="E35" s="94"/>
      <c r="F35" s="95"/>
    </row>
    <row r="36" spans="1:6" x14ac:dyDescent="0.2">
      <c r="A36" s="43">
        <v>543</v>
      </c>
      <c r="B36" s="96" t="s">
        <v>21</v>
      </c>
      <c r="C36" s="94"/>
      <c r="D36" s="95"/>
      <c r="E36" s="94"/>
      <c r="F36" s="95"/>
    </row>
    <row r="37" spans="1:6" x14ac:dyDescent="0.2">
      <c r="A37" s="43">
        <v>544</v>
      </c>
      <c r="B37" s="96" t="s">
        <v>23</v>
      </c>
      <c r="C37" s="94"/>
      <c r="D37" s="95"/>
      <c r="E37" s="94"/>
      <c r="F37" s="95"/>
    </row>
    <row r="38" spans="1:6" x14ac:dyDescent="0.2">
      <c r="A38" s="43">
        <v>547</v>
      </c>
      <c r="B38" s="96" t="s">
        <v>22</v>
      </c>
      <c r="C38" s="94"/>
      <c r="D38" s="95"/>
      <c r="E38" s="94"/>
      <c r="F38" s="95"/>
    </row>
    <row r="39" spans="1:6" x14ac:dyDescent="0.2">
      <c r="A39" s="43">
        <v>548</v>
      </c>
      <c r="B39" s="96" t="s">
        <v>78</v>
      </c>
      <c r="C39" s="94"/>
      <c r="D39" s="95"/>
      <c r="E39" s="94"/>
      <c r="F39" s="95"/>
    </row>
    <row r="40" spans="1:6" x14ac:dyDescent="0.2">
      <c r="A40" s="43">
        <v>549</v>
      </c>
      <c r="B40" s="96" t="s">
        <v>221</v>
      </c>
      <c r="C40" s="94">
        <f>('P7 - Střednědobý výhled'!G42/'P7 - Střednědobý výhled'!F42)</f>
        <v>1</v>
      </c>
      <c r="D40" s="95"/>
      <c r="E40" s="94">
        <f>'P7 - Střednědobý výhled'!H42/'P7 - Střednědobý výhled'!G42</f>
        <v>1</v>
      </c>
      <c r="F40" s="95"/>
    </row>
    <row r="41" spans="1:6" x14ac:dyDescent="0.2">
      <c r="A41" s="97">
        <v>55</v>
      </c>
      <c r="B41" s="54" t="s">
        <v>101</v>
      </c>
      <c r="C41" s="94">
        <f>('P7 - Střednědobý výhled'!G43/'P7 - Střednědobý výhled'!F43)</f>
        <v>0.93156024696864159</v>
      </c>
      <c r="D41" s="95"/>
      <c r="E41" s="94">
        <f>'P7 - Střednědobý výhled'!H43/'P7 - Střednědobý výhled'!G43</f>
        <v>0.89852150537634412</v>
      </c>
      <c r="F41" s="95"/>
    </row>
    <row r="42" spans="1:6" x14ac:dyDescent="0.2">
      <c r="A42" s="43">
        <v>551</v>
      </c>
      <c r="B42" s="96" t="s">
        <v>90</v>
      </c>
      <c r="C42" s="94">
        <f>('P7 - Střednědobý výhled'!G44/'P7 - Střednědobý výhled'!F44)</f>
        <v>1.1222303922278802</v>
      </c>
      <c r="D42" s="95" t="s">
        <v>345</v>
      </c>
      <c r="E42" s="94">
        <f>'P7 - Střednědobý výhled'!H44/'P7 - Střednědobý výhled'!G44</f>
        <v>1</v>
      </c>
      <c r="F42" s="95"/>
    </row>
    <row r="43" spans="1:6" ht="25.5" x14ac:dyDescent="0.2">
      <c r="A43" s="43">
        <v>552</v>
      </c>
      <c r="B43" s="96" t="s">
        <v>223</v>
      </c>
      <c r="C43" s="94"/>
      <c r="D43" s="95"/>
      <c r="E43" s="94"/>
      <c r="F43" s="95"/>
    </row>
    <row r="44" spans="1:6" ht="25.5" x14ac:dyDescent="0.2">
      <c r="A44" s="43">
        <v>553</v>
      </c>
      <c r="B44" s="96" t="s">
        <v>224</v>
      </c>
      <c r="C44" s="94"/>
      <c r="D44" s="95"/>
      <c r="E44" s="94"/>
      <c r="F44" s="95"/>
    </row>
    <row r="45" spans="1:6" x14ac:dyDescent="0.2">
      <c r="A45" s="43">
        <v>554</v>
      </c>
      <c r="B45" s="96" t="s">
        <v>79</v>
      </c>
      <c r="C45" s="94"/>
      <c r="D45" s="95"/>
      <c r="E45" s="94"/>
      <c r="F45" s="95"/>
    </row>
    <row r="46" spans="1:6" x14ac:dyDescent="0.2">
      <c r="A46" s="43">
        <v>555</v>
      </c>
      <c r="B46" s="96" t="s">
        <v>91</v>
      </c>
      <c r="C46" s="94"/>
      <c r="D46" s="95"/>
      <c r="E46" s="94"/>
      <c r="F46" s="95"/>
    </row>
    <row r="47" spans="1:6" ht="25.5" x14ac:dyDescent="0.2">
      <c r="A47" s="43">
        <v>556</v>
      </c>
      <c r="B47" s="96" t="s">
        <v>92</v>
      </c>
      <c r="C47" s="94"/>
      <c r="D47" s="95"/>
      <c r="E47" s="94"/>
      <c r="F47" s="95"/>
    </row>
    <row r="48" spans="1:6" x14ac:dyDescent="0.2">
      <c r="A48" s="43">
        <v>557</v>
      </c>
      <c r="B48" s="96" t="s">
        <v>225</v>
      </c>
      <c r="C48" s="94"/>
      <c r="D48" s="95"/>
      <c r="E48" s="94"/>
      <c r="F48" s="95"/>
    </row>
    <row r="49" spans="1:6" ht="15" customHeight="1" x14ac:dyDescent="0.2">
      <c r="A49" s="43">
        <v>558</v>
      </c>
      <c r="B49" s="96" t="s">
        <v>226</v>
      </c>
      <c r="C49" s="94">
        <f>('P7 - Střednědobý výhled'!G51/'P7 - Střednědobý výhled'!F51)</f>
        <v>0.68714285714285717</v>
      </c>
      <c r="D49" s="95"/>
      <c r="E49" s="94">
        <f>'P7 - Střednědobý výhled'!H51/'P7 - Střednědobý výhled'!G51</f>
        <v>0.68607068607068611</v>
      </c>
      <c r="F49" s="95"/>
    </row>
    <row r="50" spans="1:6" x14ac:dyDescent="0.2">
      <c r="A50" s="97">
        <v>56</v>
      </c>
      <c r="B50" s="54" t="s">
        <v>80</v>
      </c>
      <c r="C50" s="94">
        <f>('P7 - Střednědobý výhled'!G52/'P7 - Střednědobý výhled'!F52)</f>
        <v>0</v>
      </c>
      <c r="D50" s="95"/>
      <c r="E50" s="94">
        <v>0</v>
      </c>
      <c r="F50" s="95"/>
    </row>
    <row r="51" spans="1:6" x14ac:dyDescent="0.2">
      <c r="A51" s="43">
        <v>562</v>
      </c>
      <c r="B51" s="96" t="s">
        <v>20</v>
      </c>
      <c r="C51" s="94"/>
      <c r="D51" s="95"/>
      <c r="E51" s="94"/>
      <c r="F51" s="95"/>
    </row>
    <row r="52" spans="1:6" x14ac:dyDescent="0.2">
      <c r="A52" s="43">
        <v>563</v>
      </c>
      <c r="B52" s="96" t="s">
        <v>77</v>
      </c>
      <c r="C52" s="94">
        <f>('P7 - Střednědobý výhled'!G54/'P7 - Střednědobý výhled'!F54)</f>
        <v>0.7</v>
      </c>
      <c r="D52" s="95"/>
      <c r="E52" s="94">
        <f>'P7 - Střednědobý výhled'!H54/'P7 - Střednědobý výhled'!G54</f>
        <v>0.47619047619047616</v>
      </c>
      <c r="F52" s="95"/>
    </row>
    <row r="53" spans="1:6" ht="25.5" x14ac:dyDescent="0.2">
      <c r="A53" s="43">
        <v>564</v>
      </c>
      <c r="B53" s="96" t="s">
        <v>81</v>
      </c>
      <c r="C53" s="94"/>
      <c r="D53" s="95"/>
      <c r="E53" s="94"/>
      <c r="F53" s="95"/>
    </row>
    <row r="54" spans="1:6" x14ac:dyDescent="0.2">
      <c r="A54" s="43">
        <v>569</v>
      </c>
      <c r="B54" s="96" t="s">
        <v>82</v>
      </c>
      <c r="C54" s="94"/>
      <c r="D54" s="95"/>
      <c r="E54" s="94"/>
      <c r="F54" s="95"/>
    </row>
    <row r="55" spans="1:6" x14ac:dyDescent="0.2">
      <c r="A55" s="97">
        <v>57</v>
      </c>
      <c r="B55" s="54" t="s">
        <v>227</v>
      </c>
      <c r="C55" s="94"/>
      <c r="D55" s="95"/>
      <c r="E55" s="94"/>
      <c r="F55" s="95"/>
    </row>
    <row r="56" spans="1:6" ht="25.5" x14ac:dyDescent="0.2">
      <c r="A56" s="43">
        <v>572</v>
      </c>
      <c r="B56" s="96" t="s">
        <v>228</v>
      </c>
      <c r="C56" s="94"/>
      <c r="D56" s="95"/>
      <c r="E56" s="94"/>
      <c r="F56" s="95"/>
    </row>
    <row r="57" spans="1:6" x14ac:dyDescent="0.2">
      <c r="A57" s="97">
        <v>59</v>
      </c>
      <c r="B57" s="54" t="s">
        <v>24</v>
      </c>
      <c r="C57" s="94"/>
      <c r="D57" s="95"/>
      <c r="E57" s="94"/>
      <c r="F57" s="95"/>
    </row>
    <row r="58" spans="1:6" x14ac:dyDescent="0.2">
      <c r="A58" s="43">
        <v>591</v>
      </c>
      <c r="B58" s="96" t="s">
        <v>25</v>
      </c>
      <c r="C58" s="94"/>
      <c r="D58" s="95"/>
      <c r="E58" s="94"/>
      <c r="F58" s="95"/>
    </row>
    <row r="59" spans="1:6" ht="13.5" thickBot="1" x14ac:dyDescent="0.25">
      <c r="A59" s="52">
        <v>595</v>
      </c>
      <c r="B59" s="100" t="s">
        <v>26</v>
      </c>
      <c r="C59" s="101"/>
      <c r="D59" s="102"/>
      <c r="E59" s="101"/>
      <c r="F59" s="102"/>
    </row>
    <row r="60" spans="1:6" ht="13.5" thickBot="1" x14ac:dyDescent="0.25">
      <c r="A60" s="278" t="s">
        <v>27</v>
      </c>
      <c r="B60" s="279"/>
      <c r="C60" s="10">
        <f>('P7 - Střednědobý výhled'!G62/'P7 - Střednědobý výhled'!F62)</f>
        <v>0.94277597876737329</v>
      </c>
      <c r="D60" s="3"/>
      <c r="E60" s="10">
        <f>'P7 - Střednědobý výhled'!H62/'P7 - Střednědobý výhled'!G62</f>
        <v>1.0109374379766534</v>
      </c>
      <c r="F60" s="4"/>
    </row>
    <row r="61" spans="1:6" ht="13.15" x14ac:dyDescent="0.25">
      <c r="A61" s="97">
        <v>60</v>
      </c>
      <c r="B61" s="54" t="s">
        <v>103</v>
      </c>
      <c r="C61" s="92">
        <f>('P7 - Střednědobý výhled'!G63/'P7 - Střednědobý výhled'!F63)</f>
        <v>0.5757575757575758</v>
      </c>
      <c r="D61" s="103"/>
      <c r="E61" s="92">
        <f>'P7 - Střednědobý výhled'!H63/'P7 - Střednědobý výhled'!G63</f>
        <v>1.1052631578947369</v>
      </c>
      <c r="F61" s="103"/>
    </row>
    <row r="62" spans="1:6" ht="13.15" x14ac:dyDescent="0.25">
      <c r="A62" s="43">
        <v>601</v>
      </c>
      <c r="B62" s="96" t="s">
        <v>93</v>
      </c>
      <c r="C62" s="94"/>
      <c r="D62" s="95"/>
      <c r="E62" s="94"/>
      <c r="F62" s="95"/>
    </row>
    <row r="63" spans="1:6" ht="13.15" x14ac:dyDescent="0.25">
      <c r="A63" s="43">
        <v>602</v>
      </c>
      <c r="B63" s="96" t="s">
        <v>94</v>
      </c>
      <c r="C63" s="94">
        <f>('P7 - Střednědobý výhled'!G65/'P7 - Střednědobý výhled'!F65)</f>
        <v>0.7142857142857143</v>
      </c>
      <c r="D63" s="95"/>
      <c r="E63" s="94">
        <f>'P7 - Střednědobý výhled'!H65/'P7 - Střednědobý výhled'!G65</f>
        <v>1.2</v>
      </c>
      <c r="F63" s="95" t="s">
        <v>347</v>
      </c>
    </row>
    <row r="64" spans="1:6" ht="13.15" x14ac:dyDescent="0.25">
      <c r="A64" s="43">
        <v>603</v>
      </c>
      <c r="B64" s="96" t="s">
        <v>83</v>
      </c>
      <c r="C64" s="94">
        <f>('P7 - Střednědobý výhled'!G66/'P7 - Střednědobý výhled'!F66)</f>
        <v>0.53846153846153844</v>
      </c>
      <c r="D64" s="95"/>
      <c r="E64" s="94">
        <f>'P7 - Střednědobý výhled'!H66/'P7 - Střednědobý výhled'!G66</f>
        <v>1.0714285714285714</v>
      </c>
      <c r="F64" s="95" t="s">
        <v>348</v>
      </c>
    </row>
    <row r="65" spans="1:6" ht="13.15" x14ac:dyDescent="0.25">
      <c r="A65" s="43">
        <v>604</v>
      </c>
      <c r="B65" s="96" t="s">
        <v>102</v>
      </c>
      <c r="C65" s="94"/>
      <c r="D65" s="95"/>
      <c r="E65" s="94"/>
      <c r="F65" s="95"/>
    </row>
    <row r="66" spans="1:6" ht="13.15" x14ac:dyDescent="0.25">
      <c r="A66" s="43">
        <v>609</v>
      </c>
      <c r="B66" s="96" t="s">
        <v>98</v>
      </c>
      <c r="C66" s="94"/>
      <c r="D66" s="95"/>
      <c r="E66" s="94"/>
      <c r="F66" s="95"/>
    </row>
    <row r="67" spans="1:6" ht="13.15" x14ac:dyDescent="0.25">
      <c r="A67" s="97">
        <v>64</v>
      </c>
      <c r="B67" s="54" t="s">
        <v>124</v>
      </c>
      <c r="C67" s="94">
        <f>('P7 - Střednědobý výhled'!G69/'P7 - Střednědobý výhled'!F69)</f>
        <v>0.11176601479985247</v>
      </c>
      <c r="D67" s="95"/>
      <c r="E67" s="94">
        <f>'P7 - Střednědobý výhled'!H69/'P7 - Střednědobý výhled'!G69</f>
        <v>1</v>
      </c>
      <c r="F67" s="95"/>
    </row>
    <row r="68" spans="1:6" ht="13.15" x14ac:dyDescent="0.25">
      <c r="A68" s="43">
        <v>641</v>
      </c>
      <c r="B68" s="96" t="s">
        <v>19</v>
      </c>
      <c r="C68" s="94"/>
      <c r="D68" s="95"/>
      <c r="E68" s="94"/>
      <c r="F68" s="95"/>
    </row>
    <row r="69" spans="1:6" ht="13.15" x14ac:dyDescent="0.25">
      <c r="A69" s="43">
        <v>642</v>
      </c>
      <c r="B69" s="96" t="s">
        <v>95</v>
      </c>
      <c r="C69" s="94"/>
      <c r="D69" s="95"/>
      <c r="E69" s="94"/>
      <c r="F69" s="95"/>
    </row>
    <row r="70" spans="1:6" ht="13.15" x14ac:dyDescent="0.25">
      <c r="A70" s="43">
        <v>643</v>
      </c>
      <c r="B70" s="96" t="s">
        <v>218</v>
      </c>
      <c r="C70" s="94"/>
      <c r="D70" s="95"/>
      <c r="E70" s="94"/>
      <c r="F70" s="95"/>
    </row>
    <row r="71" spans="1:6" ht="13.15" x14ac:dyDescent="0.25">
      <c r="A71" s="43">
        <v>644</v>
      </c>
      <c r="B71" s="96" t="s">
        <v>99</v>
      </c>
      <c r="C71" s="94"/>
      <c r="D71" s="95"/>
      <c r="E71" s="94"/>
      <c r="F71" s="95"/>
    </row>
    <row r="72" spans="1:6" ht="26.45" x14ac:dyDescent="0.25">
      <c r="A72" s="43">
        <v>645</v>
      </c>
      <c r="B72" s="96" t="s">
        <v>84</v>
      </c>
      <c r="C72" s="94"/>
      <c r="D72" s="95"/>
      <c r="E72" s="94"/>
      <c r="F72" s="95"/>
    </row>
    <row r="73" spans="1:6" ht="26.45" x14ac:dyDescent="0.25">
      <c r="A73" s="43">
        <v>646</v>
      </c>
      <c r="B73" s="96" t="s">
        <v>123</v>
      </c>
      <c r="C73" s="94"/>
      <c r="D73" s="95"/>
      <c r="E73" s="94"/>
      <c r="F73" s="95"/>
    </row>
    <row r="74" spans="1:6" ht="13.15" x14ac:dyDescent="0.25">
      <c r="A74" s="43">
        <v>647</v>
      </c>
      <c r="B74" s="96" t="s">
        <v>85</v>
      </c>
      <c r="C74" s="94"/>
      <c r="D74" s="95"/>
      <c r="E74" s="94"/>
      <c r="F74" s="95"/>
    </row>
    <row r="75" spans="1:6" ht="13.15" x14ac:dyDescent="0.25">
      <c r="A75" s="43">
        <v>648</v>
      </c>
      <c r="B75" s="96" t="s">
        <v>96</v>
      </c>
      <c r="C75" s="94">
        <f>('P7 - Střednědobý výhled'!G77/'P7 - Střednědobý výhled'!F77)</f>
        <v>0.10511581134514952</v>
      </c>
      <c r="D75" s="95"/>
      <c r="E75" s="94">
        <f>'P7 - Střednědobý výhled'!H77/'P7 - Střednědobý výhled'!G77</f>
        <v>1</v>
      </c>
      <c r="F75" s="95"/>
    </row>
    <row r="76" spans="1:6" ht="13.15" x14ac:dyDescent="0.25">
      <c r="A76" s="43">
        <v>649</v>
      </c>
      <c r="B76" s="96" t="s">
        <v>97</v>
      </c>
      <c r="C76" s="94">
        <f>('P7 - Střednědobý výhled'!G78/'P7 - Střednědobý výhled'!F78)</f>
        <v>0.12094823415578132</v>
      </c>
      <c r="D76" s="95"/>
      <c r="E76" s="94">
        <f>'P7 - Střednědobý výhled'!H78/'P7 - Střednědobý výhled'!G78</f>
        <v>1</v>
      </c>
      <c r="F76" s="95"/>
    </row>
    <row r="77" spans="1:6" ht="13.15" x14ac:dyDescent="0.25">
      <c r="A77" s="97">
        <v>66</v>
      </c>
      <c r="B77" s="54" t="s">
        <v>86</v>
      </c>
      <c r="C77" s="94">
        <f>('P7 - Střednědobý výhled'!G79/'P7 - Střednědobý výhled'!F79)</f>
        <v>0.45293113048945871</v>
      </c>
      <c r="D77" s="95"/>
      <c r="E77" s="94">
        <f>'P7 - Střednědobý výhled'!H79/'P7 - Střednědobý výhled'!G79</f>
        <v>1.1764705882352942</v>
      </c>
      <c r="F77" s="95"/>
    </row>
    <row r="78" spans="1:6" ht="13.15" x14ac:dyDescent="0.25">
      <c r="A78" s="43">
        <v>662</v>
      </c>
      <c r="B78" s="96" t="s">
        <v>20</v>
      </c>
      <c r="C78" s="94"/>
      <c r="D78" s="95"/>
      <c r="E78" s="94"/>
      <c r="F78" s="95"/>
    </row>
    <row r="79" spans="1:6" ht="13.15" x14ac:dyDescent="0.25">
      <c r="A79" s="43">
        <v>663</v>
      </c>
      <c r="B79" s="96" t="s">
        <v>87</v>
      </c>
      <c r="C79" s="94">
        <f>('P7 - Střednědobý výhled'!G81/'P7 - Střednědobý výhled'!F81)</f>
        <v>0.14258582240650647</v>
      </c>
      <c r="D79" s="95"/>
      <c r="E79" s="94">
        <f>'P7 - Střednědobý výhled'!H81/'P7 - Střednědobý výhled'!G81</f>
        <v>2</v>
      </c>
      <c r="F79" s="95" t="s">
        <v>349</v>
      </c>
    </row>
    <row r="80" spans="1:6" ht="26.45" x14ac:dyDescent="0.25">
      <c r="A80" s="43">
        <v>664</v>
      </c>
      <c r="B80" s="96" t="s">
        <v>88</v>
      </c>
      <c r="C80" s="94"/>
      <c r="D80" s="95"/>
      <c r="E80" s="94"/>
      <c r="F80" s="95"/>
    </row>
    <row r="81" spans="1:6" ht="26.45" x14ac:dyDescent="0.25">
      <c r="A81" s="43">
        <v>665</v>
      </c>
      <c r="B81" s="96" t="s">
        <v>219</v>
      </c>
      <c r="C81" s="94"/>
      <c r="D81" s="95"/>
      <c r="E81" s="94"/>
      <c r="F81" s="95"/>
    </row>
    <row r="82" spans="1:6" ht="13.15" x14ac:dyDescent="0.25">
      <c r="A82" s="43">
        <v>669</v>
      </c>
      <c r="B82" s="96" t="s">
        <v>89</v>
      </c>
      <c r="C82" s="94">
        <f>('P7 - Střednědobý výhled'!G84/'P7 - Střednědobý výhled'!F84)</f>
        <v>0</v>
      </c>
      <c r="D82" s="95"/>
      <c r="E82" s="94"/>
      <c r="F82" s="95"/>
    </row>
    <row r="83" spans="1:6" ht="13.15" x14ac:dyDescent="0.25">
      <c r="A83" s="36">
        <v>67</v>
      </c>
      <c r="B83" s="54" t="s">
        <v>220</v>
      </c>
      <c r="C83" s="94">
        <f>('P7 - Střednědobý výhled'!G85/'P7 - Střednědobý výhled'!F85)</f>
        <v>0.99837847749595909</v>
      </c>
      <c r="D83" s="95"/>
      <c r="E83" s="94">
        <f>'P7 - Střednědobý výhled'!H85/'P7 - Střednědobý výhled'!G85</f>
        <v>1.0101228678660952</v>
      </c>
      <c r="F83" s="95"/>
    </row>
    <row r="84" spans="1:6" ht="26.45" x14ac:dyDescent="0.25">
      <c r="A84" s="43">
        <v>672</v>
      </c>
      <c r="B84" s="96" t="s">
        <v>229</v>
      </c>
      <c r="C84" s="94">
        <f>('P7 - Střednědobý výhled'!G86/'P7 - Střednědobý výhled'!F86)</f>
        <v>0.99837847749595909</v>
      </c>
      <c r="D84" s="95"/>
      <c r="E84" s="94">
        <f>'P7 - Střednědobý výhled'!H86/'P7 - Střednědobý výhled'!G86</f>
        <v>1.0101228678660952</v>
      </c>
      <c r="F84" s="95"/>
    </row>
  </sheetData>
  <mergeCells count="2">
    <mergeCell ref="A60:B60"/>
    <mergeCell ref="A7:B7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'P1 - Přehled'!Oblast_tisku</vt:lpstr>
      <vt:lpstr>'P2 - Bilance'!Oblast_tisku</vt:lpstr>
      <vt:lpstr>'P3 - Ukazatele'!Oblast_tisku</vt:lpstr>
      <vt:lpstr>'P4 - Investice'!Oblast_tisku</vt:lpstr>
    </vt:vector>
  </TitlesOfParts>
  <Company>Infinity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Machová Pavla</cp:lastModifiedBy>
  <cp:lastPrinted>2022-03-10T11:45:21Z</cp:lastPrinted>
  <dcterms:created xsi:type="dcterms:W3CDTF">2003-02-27T11:28:02Z</dcterms:created>
  <dcterms:modified xsi:type="dcterms:W3CDTF">2022-03-31T11:22:52Z</dcterms:modified>
</cp:coreProperties>
</file>